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sasa/Desktop/Materijali za akademiju /RURALIS-Agrobiznis-akademija-Serija-2/03-Excel-alati/"/>
    </mc:Choice>
  </mc:AlternateContent>
  <xr:revisionPtr revIDLastSave="0" documentId="8_{3163EED5-75EB-454D-B29A-850003D49FC6}" xr6:coauthVersionLast="47" xr6:coauthVersionMax="47" xr10:uidLastSave="{00000000-0000-0000-0000-000000000000}"/>
  <bookViews>
    <workbookView xWindow="0" yWindow="600" windowWidth="38400" windowHeight="19440" activeTab="3" xr2:uid="{00000000-000D-0000-FFFF-FFFF00000000}"/>
  </bookViews>
  <sheets>
    <sheet name="Uputstvo" sheetId="1" r:id="rId1"/>
    <sheet name="Unos" sheetId="2" r:id="rId2"/>
    <sheet name="Analiza" sheetId="3" r:id="rId3"/>
    <sheet name="Scenariji" sheetId="4" r:id="rId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4" l="1"/>
  <c r="F7" i="4"/>
  <c r="I7" i="4" s="1"/>
  <c r="G6" i="4"/>
  <c r="F6" i="4"/>
  <c r="I6" i="4" s="1"/>
  <c r="G5" i="4"/>
  <c r="F5" i="4"/>
  <c r="I5" i="4" s="1"/>
  <c r="E10" i="3"/>
  <c r="B5" i="3"/>
  <c r="B14" i="3" s="1"/>
  <c r="E14" i="3" s="1"/>
  <c r="B7" i="3" l="1"/>
  <c r="B9" i="3"/>
  <c r="E5" i="3"/>
  <c r="B6" i="3"/>
  <c r="E6" i="3" l="1"/>
  <c r="B8" i="3"/>
  <c r="E8" i="3" s="1"/>
  <c r="B10" i="3"/>
  <c r="E9" i="3"/>
  <c r="B13" i="3"/>
  <c r="E13" i="3" s="1"/>
  <c r="E7" i="3"/>
  <c r="B11" i="3"/>
  <c r="E11" i="3" l="1"/>
  <c r="B12" i="3"/>
  <c r="E12" i="3" s="1"/>
</calcChain>
</file>

<file path=xl/sharedStrings.xml><?xml version="1.0" encoding="utf-8"?>
<sst xmlns="http://schemas.openxmlformats.org/spreadsheetml/2006/main" count="91" uniqueCount="79">
  <si>
    <t>Kalkulator praga rentabilnosti</t>
  </si>
  <si>
    <t>Agrobiznis akademija · Moj biznis na selu</t>
  </si>
  <si>
    <t>Alat izračunava minimalnu količinu i prihod potrebne da poslovanje pokrije fiksne i promjenjive troškove.</t>
  </si>
  <si>
    <t>Kako koristiti alat</t>
  </si>
  <si>
    <t>Na listu „Unos“ unesite prodajnu cijenu, promjenjivi trošak po jedinici i mjesečne fiksne troškove.</t>
  </si>
  <si>
    <t>Unesite planirani obim prodaje, maksimalni kapacitet i željeni profit.</t>
  </si>
  <si>
    <t>Na listu „Analiza“ pregledajte prag rentabilnosti, sigurnosnu maržu i iskorištenost kapaciteta.</t>
  </si>
  <si>
    <t>Na listu „Scenariji“ prilagodite konzervativni, osnovni i optimistični scenario.</t>
  </si>
  <si>
    <t>Ponovite analizu kada se promijene cijena, troškovi ili kapacitet.</t>
  </si>
  <si>
    <t>Važne napomene</t>
  </si>
  <si>
    <t>• Ako je prodajna cijena niža ili jednaka promjenjivom trošku, proizvod ne doprinosi pokriću fiksnih troškova.</t>
  </si>
  <si>
    <t>• Prag rentabilnosti je orijentacioni pokazatelj i treba ga povezati sa novčanim tokom i realnom potražnjom.</t>
  </si>
  <si>
    <t>• Primjer je popunjen za jedan proizvod; za više proizvoda koristite ponderisani prosjek ili odvojene kalkulacije.</t>
  </si>
  <si>
    <t>Ulazni podaci za prag rentabilnosti</t>
  </si>
  <si>
    <t>Plava polja su namijenjena izmjeni.</t>
  </si>
  <si>
    <t>Ulazni podatak</t>
  </si>
  <si>
    <t>Vrijednost</t>
  </si>
  <si>
    <t>Jedinica</t>
  </si>
  <si>
    <t>Napomena</t>
  </si>
  <si>
    <t>Naziv proizvoda</t>
  </si>
  <si>
    <t>Džem od jagode 370 g</t>
  </si>
  <si>
    <t>Primjer</t>
  </si>
  <si>
    <t>Prodajna cijena po jedinici</t>
  </si>
  <si>
    <t>KM/kom</t>
  </si>
  <si>
    <t>Prosječna ostvariva cijena</t>
  </si>
  <si>
    <t>Promjenjivi trošak po jedinici</t>
  </si>
  <si>
    <t>Sirovina, ambalaža, direktni rad</t>
  </si>
  <si>
    <t>Mjesečni fiksni troškovi</t>
  </si>
  <si>
    <t>KM/mjesec</t>
  </si>
  <si>
    <t>Zakup, plate, marketing, administracija</t>
  </si>
  <si>
    <t>Planirana mjesečna prodaja</t>
  </si>
  <si>
    <t>kom/mjesec</t>
  </si>
  <si>
    <t>Realni plan</t>
  </si>
  <si>
    <t>Maksimalni mjesečni kapacitet</t>
  </si>
  <si>
    <t>Tehnički i organizacioni kapacitet</t>
  </si>
  <si>
    <t>Željeni mjesečni profit</t>
  </si>
  <si>
    <t>Ciljni rezultat</t>
  </si>
  <si>
    <t>Analiza praga rentabilnosti</t>
  </si>
  <si>
    <t>Automatski izračun na osnovu unosa.</t>
  </si>
  <si>
    <t>Pokazatelj</t>
  </si>
  <si>
    <t>Tumačenje</t>
  </si>
  <si>
    <t>Status</t>
  </si>
  <si>
    <t>Doprinos pokriću po jedinici</t>
  </si>
  <si>
    <t>Koliko jedna prodana jedinica pokriva fiksne troškove i profit</t>
  </si>
  <si>
    <t>Stopa doprinosa pokriću</t>
  </si>
  <si>
    <t>%</t>
  </si>
  <si>
    <t>Udio prihoda raspoloživ za fiksne troškove i profit</t>
  </si>
  <si>
    <t>Prag rentabilnosti – količina</t>
  </si>
  <si>
    <t>kom</t>
  </si>
  <si>
    <t>Minimalna mjesečna prodaja za rezultat 0</t>
  </si>
  <si>
    <t>Prag rentabilnosti – prihod</t>
  </si>
  <si>
    <t>KM</t>
  </si>
  <si>
    <t>Minimalni mjesečni prihod za rezultat 0</t>
  </si>
  <si>
    <t>Količina za ciljni profit</t>
  </si>
  <si>
    <t>Prodaja potrebna za željeni profit</t>
  </si>
  <si>
    <t>Prihod za ciljni profit</t>
  </si>
  <si>
    <t>Prihod potreban za željeni profit</t>
  </si>
  <si>
    <t>Sigurnosna marža – količina</t>
  </si>
  <si>
    <t>Planirana prodaja iznad praga</t>
  </si>
  <si>
    <t>Sigurnosna marža – procenat</t>
  </si>
  <si>
    <t>Procenat planirane prodaje iznad praga</t>
  </si>
  <si>
    <t>Iskorištenost kapaciteta na pragu</t>
  </si>
  <si>
    <t>Dio kapaciteta potreban za dostizanje praga</t>
  </si>
  <si>
    <t>Planirani mjesečni rezultat</t>
  </si>
  <si>
    <t>Rezultat pri planiranoj prodaji</t>
  </si>
  <si>
    <t>Scenarijska analiza</t>
  </si>
  <si>
    <t>Uporedite uticaj promjene cijene, troškova i obima prodaje.</t>
  </si>
  <si>
    <t>Scenario</t>
  </si>
  <si>
    <t>Prodajna cijena</t>
  </si>
  <si>
    <t>Var. trošak/jed.</t>
  </si>
  <si>
    <t>Fiksni troškovi</t>
  </si>
  <si>
    <t>Planirana prodaja</t>
  </si>
  <si>
    <t>Prag količina</t>
  </si>
  <si>
    <t>Planirani rezultat</t>
  </si>
  <si>
    <t>Kapacitet</t>
  </si>
  <si>
    <t>Ocjena</t>
  </si>
  <si>
    <t>Konzervativni</t>
  </si>
  <si>
    <t>Osnovni</t>
  </si>
  <si>
    <t>Optimistični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</si>
</sst>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M&quot;;[Red]\(#,##0.00\ &quot;KM&quot;\);\-"/>
    <numFmt numFmtId="165" formatCode="#,##0;[Red]\(#,##0\);\-"/>
    <numFmt numFmtId="166" formatCode="0.0%;[Red]\(0.0%\);\-"/>
  </numFmts>
  <fonts count="10">
    <font>
      <sz val="11"/>
      <name val="Carlito"/>
    </font>
    <font>
      <b/>
      <sz val="18"/>
      <color rgb="FFFFFFFF"/>
      <name val="Carlito"/>
    </font>
    <font>
      <i/>
      <sz val="10"/>
      <color rgb="FF315B3A"/>
      <name val="Carlito"/>
    </font>
    <font>
      <sz val="11"/>
      <color rgb="FF315B3A"/>
      <name val="Carlito"/>
    </font>
    <font>
      <b/>
      <sz val="11"/>
      <color rgb="FFFFFFFF"/>
      <name val="Carlito"/>
    </font>
    <font>
      <b/>
      <sz val="11"/>
      <color rgb="FF315B3A"/>
      <name val="Carlito"/>
    </font>
    <font>
      <sz val="11"/>
      <color rgb="FF0000FF"/>
      <name val="Carlito"/>
    </font>
    <font>
      <sz val="11"/>
      <color rgb="FF008000"/>
      <name val="Carlito"/>
    </font>
    <font>
      <b/>
      <sz val="11"/>
      <name val="Carlito"/>
    </font>
    <font>
      <sz val="11"/>
      <color rgb="FF000000"/>
      <name val="Carlito"/>
    </font>
  </fonts>
  <fills count="8">
    <fill>
      <patternFill patternType="none"/>
    </fill>
    <fill>
      <patternFill patternType="gray125"/>
    </fill>
    <fill>
      <patternFill patternType="solid">
        <fgColor rgb="FF315B3A"/>
      </patternFill>
    </fill>
    <fill>
      <patternFill patternType="solid">
        <fgColor rgb="FFEAF2EB"/>
      </patternFill>
    </fill>
    <fill>
      <patternFill patternType="solid">
        <fgColor rgb="FFF6F8F5"/>
      </patternFill>
    </fill>
    <fill>
      <patternFill patternType="solid">
        <fgColor rgb="FF6B8E5A"/>
      </patternFill>
    </fill>
    <fill>
      <patternFill patternType="solid">
        <fgColor rgb="FFFFFFFF"/>
      </patternFill>
    </fill>
    <fill>
      <patternFill patternType="solid">
        <fgColor rgb="FFFFFDE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5" borderId="0" xfId="0" applyFont="1" applyFill="1" applyAlignment="1">
      <alignment horizontal="left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0" fillId="0" borderId="0" xfId="0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vertical="center"/>
    </xf>
    <xf numFmtId="164" fontId="6" fillId="7" borderId="0" xfId="0" applyNumberFormat="1" applyFont="1" applyFill="1" applyAlignment="1">
      <alignment vertical="center"/>
    </xf>
    <xf numFmtId="165" fontId="6" fillId="7" borderId="0" xfId="0" applyNumberFormat="1" applyFont="1" applyFill="1" applyAlignment="1">
      <alignment vertical="center"/>
    </xf>
    <xf numFmtId="164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8" fillId="4" borderId="0" xfId="0" applyFont="1" applyFill="1"/>
    <xf numFmtId="165" fontId="5" fillId="3" borderId="0" xfId="0" applyNumberFormat="1" applyFont="1" applyFill="1" applyAlignment="1">
      <alignment vertical="center"/>
    </xf>
    <xf numFmtId="164" fontId="5" fillId="3" borderId="0" xfId="0" applyNumberFormat="1" applyFont="1" applyFill="1" applyAlignment="1">
      <alignment vertical="center"/>
    </xf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vertical="center"/>
    </xf>
    <xf numFmtId="164" fontId="9" fillId="4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2" fillId="3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0" fillId="6" borderId="0" xfId="0" applyFill="1" applyAlignment="1">
      <alignment wrapText="1"/>
    </xf>
  </cellXfs>
  <cellStyles count="1">
    <cellStyle name="Normal" xfId="0" builtinId="0"/>
  </cellStyles>
  <dxfs count="3">
    <dxf>
      <font>
        <b/>
        <color rgb="FFC00000"/>
      </font>
      <fill>
        <patternFill patternType="solid">
          <bgColor rgb="FFFDE9E7"/>
        </patternFill>
      </fill>
    </dxf>
    <dxf>
      <font>
        <b/>
        <color rgb="FFC00000"/>
      </font>
      <fill>
        <patternFill patternType="solid">
          <bgColor rgb="FFFDE9E7"/>
        </patternFill>
      </fill>
    </dxf>
    <dxf>
      <font>
        <color rgb="FFC00000"/>
      </font>
      <fill>
        <patternFill patternType="solid">
          <bgColor rgb="FFFDE9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r>
              <a:rPr lang="en-GB"/>
              <a:t>Prag rentabilnosti i planirani rezultat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Prodajna cijena</c:v>
          </c:tx>
          <c:invertIfNegative val="1"/>
          <c:cat>
            <c:strRef>
              <c:f>Scenariji!$A$5:$A$7</c:f>
              <c:strCache>
                <c:ptCount val="3"/>
                <c:pt idx="0">
                  <c:v>Konzervativni</c:v>
                </c:pt>
                <c:pt idx="1">
                  <c:v>Osnovni</c:v>
                </c:pt>
                <c:pt idx="2">
                  <c:v>Optimistični</c:v>
                </c:pt>
              </c:strCache>
            </c:strRef>
          </c:cat>
          <c:val>
            <c:numRef>
              <c:f>Scenariji!$B$5:$B$7</c:f>
              <c:numCache>
                <c:formatCode>#,##0.00\ "KM";[Red]\(#,##0.00\ "KM"\);\-</c:formatCode>
                <c:ptCount val="3"/>
                <c:pt idx="0">
                  <c:v>7.8</c:v>
                </c:pt>
                <c:pt idx="1">
                  <c:v>8.5</c:v>
                </c:pt>
                <c:pt idx="2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FF-9F49-A614-C5E475D400FA}"/>
            </c:ext>
          </c:extLst>
        </c:ser>
        <c:ser>
          <c:idx val="1"/>
          <c:order val="1"/>
          <c:tx>
            <c:v>Var. trošak/jed.</c:v>
          </c:tx>
          <c:invertIfNegative val="1"/>
          <c:cat>
            <c:strRef>
              <c:f>Scenariji!$A$5:$A$7</c:f>
              <c:strCache>
                <c:ptCount val="3"/>
                <c:pt idx="0">
                  <c:v>Konzervativni</c:v>
                </c:pt>
                <c:pt idx="1">
                  <c:v>Osnovni</c:v>
                </c:pt>
                <c:pt idx="2">
                  <c:v>Optimistični</c:v>
                </c:pt>
              </c:strCache>
            </c:strRef>
          </c:cat>
          <c:val>
            <c:numRef>
              <c:f>Scenariji!$C$5:$C$7</c:f>
              <c:numCache>
                <c:formatCode>#,##0.00\ "KM";[Red]\(#,##0.00\ "KM"\);\-</c:formatCode>
                <c:ptCount val="3"/>
                <c:pt idx="0">
                  <c:v>4.2</c:v>
                </c:pt>
                <c:pt idx="1">
                  <c:v>3.95</c:v>
                </c:pt>
                <c:pt idx="2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FF-9F49-A614-C5E475D400FA}"/>
            </c:ext>
          </c:extLst>
        </c:ser>
        <c:ser>
          <c:idx val="2"/>
          <c:order val="2"/>
          <c:tx>
            <c:v>Fiksni troškovi</c:v>
          </c:tx>
          <c:invertIfNegative val="1"/>
          <c:cat>
            <c:strRef>
              <c:f>Scenariji!$A$5:$A$7</c:f>
              <c:strCache>
                <c:ptCount val="3"/>
                <c:pt idx="0">
                  <c:v>Konzervativni</c:v>
                </c:pt>
                <c:pt idx="1">
                  <c:v>Osnovni</c:v>
                </c:pt>
                <c:pt idx="2">
                  <c:v>Optimistični</c:v>
                </c:pt>
              </c:strCache>
            </c:strRef>
          </c:cat>
          <c:val>
            <c:numRef>
              <c:f>Scenariji!$D$5:$D$7</c:f>
              <c:numCache>
                <c:formatCode>#,##0.00\ "KM";[Red]\(#,##0.00\ "KM"\);\-</c:formatCode>
                <c:ptCount val="3"/>
                <c:pt idx="0">
                  <c:v>3400</c:v>
                </c:pt>
                <c:pt idx="1">
                  <c:v>3200</c:v>
                </c:pt>
                <c:pt idx="2">
                  <c:v>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FF-9F49-A614-C5E475D400FA}"/>
            </c:ext>
          </c:extLst>
        </c:ser>
        <c:ser>
          <c:idx val="3"/>
          <c:order val="3"/>
          <c:tx>
            <c:v>Planirana prodaja</c:v>
          </c:tx>
          <c:invertIfNegative val="1"/>
          <c:cat>
            <c:strRef>
              <c:f>Scenariji!$A$5:$A$7</c:f>
              <c:strCache>
                <c:ptCount val="3"/>
                <c:pt idx="0">
                  <c:v>Konzervativni</c:v>
                </c:pt>
                <c:pt idx="1">
                  <c:v>Osnovni</c:v>
                </c:pt>
                <c:pt idx="2">
                  <c:v>Optimistični</c:v>
                </c:pt>
              </c:strCache>
            </c:strRef>
          </c:cat>
          <c:val>
            <c:numRef>
              <c:f>Scenariji!$E$5:$E$7</c:f>
              <c:numCache>
                <c:formatCode>#,##0;[Red]\(#,##0\);\-</c:formatCode>
                <c:ptCount val="3"/>
                <c:pt idx="0">
                  <c:v>750</c:v>
                </c:pt>
                <c:pt idx="1">
                  <c:v>950</c:v>
                </c:pt>
                <c:pt idx="2">
                  <c:v>1150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FF-9F49-A614-C5E475D400FA}"/>
            </c:ext>
          </c:extLst>
        </c:ser>
        <c:ser>
          <c:idx val="4"/>
          <c:order val="4"/>
          <c:tx>
            <c:v>Prag količina</c:v>
          </c:tx>
          <c:invertIfNegative val="1"/>
          <c:cat>
            <c:strRef>
              <c:f>Scenariji!$A$5:$A$7</c:f>
              <c:strCache>
                <c:ptCount val="3"/>
                <c:pt idx="0">
                  <c:v>Konzervativni</c:v>
                </c:pt>
                <c:pt idx="1">
                  <c:v>Osnovni</c:v>
                </c:pt>
                <c:pt idx="2">
                  <c:v>Optimistični</c:v>
                </c:pt>
              </c:strCache>
            </c:strRef>
          </c:cat>
          <c:val>
            <c:numRef>
              <c:f>Scenariji!$F$5:$F$7</c:f>
              <c:numCache>
                <c:formatCode>#,##0;[Red]\(#,##0\);\-</c:formatCode>
                <c:ptCount val="3"/>
                <c:pt idx="0">
                  <c:v>945</c:v>
                </c:pt>
                <c:pt idx="1">
                  <c:v>704</c:v>
                </c:pt>
                <c:pt idx="2">
                  <c:v>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FF-9F49-A614-C5E475D400FA}"/>
            </c:ext>
          </c:extLst>
        </c:ser>
        <c:ser>
          <c:idx val="5"/>
          <c:order val="5"/>
          <c:tx>
            <c:v>Planirani rezultat</c:v>
          </c:tx>
          <c:invertIfNegative val="1"/>
          <c:cat>
            <c:strRef>
              <c:f>Scenariji!$A$5:$A$7</c:f>
              <c:strCache>
                <c:ptCount val="3"/>
                <c:pt idx="0">
                  <c:v>Konzervativni</c:v>
                </c:pt>
                <c:pt idx="1">
                  <c:v>Osnovni</c:v>
                </c:pt>
                <c:pt idx="2">
                  <c:v>Optimistični</c:v>
                </c:pt>
              </c:strCache>
            </c:strRef>
          </c:cat>
          <c:val>
            <c:numRef>
              <c:f>Scenariji!$G$5:$G$7</c:f>
              <c:numCache>
                <c:formatCode>#,##0.00\ "KM";[Red]\(#,##0.00\ "KM"\);\-</c:formatCode>
                <c:ptCount val="3"/>
                <c:pt idx="0">
                  <c:v>-700.00000000000045</c:v>
                </c:pt>
                <c:pt idx="1">
                  <c:v>1122.5</c:v>
                </c:pt>
                <c:pt idx="2">
                  <c:v>3224.9999999999991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FF-9F49-A614-C5E475D40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.00\ &quot;KM&quot;;[Red]\(#,##0.00\ &quot;KM&quot;\);\-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9</xdr:col>
      <xdr:colOff>0</xdr:colOff>
      <xdr:row>27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baseColWidth="10" defaultColWidth="8.83203125" defaultRowHeight="14"/>
  <cols>
    <col min="1" max="1" width="8" customWidth="1"/>
    <col min="2" max="2" width="85" customWidth="1"/>
    <col min="3" max="6" width="12" customWidth="1"/>
  </cols>
  <sheetData>
    <row r="1" spans="1:6" ht="45.25" customHeight="1">
      <c r="A1" s="18" t="s">
        <v>0</v>
      </c>
      <c r="B1" s="18"/>
      <c r="C1" s="18"/>
      <c r="D1" s="18"/>
      <c r="E1" s="18"/>
      <c r="F1" s="18"/>
    </row>
    <row r="2" spans="1:6" ht="37.25" customHeight="1">
      <c r="A2" s="19" t="s">
        <v>1</v>
      </c>
      <c r="B2" s="19"/>
      <c r="C2" s="19"/>
      <c r="D2" s="19"/>
      <c r="E2" s="19"/>
      <c r="F2" s="19"/>
    </row>
    <row r="3" spans="1:6" ht="61.25" customHeight="1">
      <c r="A3" s="20" t="s">
        <v>2</v>
      </c>
      <c r="B3" s="20"/>
      <c r="C3" s="20"/>
      <c r="D3" s="20"/>
      <c r="E3" s="20"/>
      <c r="F3" s="20"/>
    </row>
    <row r="5" spans="1:6" ht="32" customHeight="1">
      <c r="A5" s="1" t="s">
        <v>3</v>
      </c>
      <c r="B5" s="1"/>
      <c r="C5" s="1"/>
      <c r="D5" s="1"/>
      <c r="E5" s="1"/>
      <c r="F5" s="1"/>
    </row>
    <row r="6" spans="1:6" ht="16">
      <c r="A6" s="3">
        <v>1</v>
      </c>
      <c r="B6" s="4" t="s">
        <v>4</v>
      </c>
    </row>
    <row r="7" spans="1:6" ht="16">
      <c r="A7" s="3">
        <v>2</v>
      </c>
      <c r="B7" s="4" t="s">
        <v>5</v>
      </c>
    </row>
    <row r="8" spans="1:6" ht="16">
      <c r="A8" s="3">
        <v>3</v>
      </c>
      <c r="B8" s="4" t="s">
        <v>6</v>
      </c>
    </row>
    <row r="9" spans="1:6" ht="16">
      <c r="A9" s="3">
        <v>4</v>
      </c>
      <c r="B9" s="4" t="s">
        <v>7</v>
      </c>
    </row>
    <row r="10" spans="1:6" ht="16">
      <c r="A10" s="3">
        <v>5</v>
      </c>
      <c r="B10" s="4" t="s">
        <v>8</v>
      </c>
    </row>
    <row r="12" spans="1:6" ht="32" customHeight="1">
      <c r="A12" s="1" t="s">
        <v>9</v>
      </c>
      <c r="B12" s="1"/>
      <c r="C12" s="1"/>
      <c r="D12" s="1"/>
      <c r="E12" s="1"/>
      <c r="F12" s="1"/>
    </row>
    <row r="13" spans="1:6" ht="40" customHeight="1">
      <c r="A13" s="21" t="s">
        <v>10</v>
      </c>
      <c r="B13" s="21"/>
      <c r="C13" s="21"/>
      <c r="D13" s="21"/>
      <c r="E13" s="21"/>
      <c r="F13" s="21"/>
    </row>
    <row r="14" spans="1:6" ht="40" customHeight="1">
      <c r="A14" s="22" t="s">
        <v>11</v>
      </c>
      <c r="B14" s="22"/>
      <c r="C14" s="22"/>
      <c r="D14" s="22"/>
      <c r="E14" s="22"/>
      <c r="F14" s="22"/>
    </row>
    <row r="15" spans="1:6" ht="40" customHeight="1">
      <c r="A15" s="21" t="s">
        <v>12</v>
      </c>
      <c r="B15" s="21"/>
      <c r="C15" s="21"/>
      <c r="D15" s="21"/>
      <c r="E15" s="21"/>
      <c r="F15" s="21"/>
    </row>
  </sheetData>
  <mergeCells count="4">
    <mergeCell ref="A1:F1"/>
    <mergeCell ref="A2:F2"/>
    <mergeCell ref="A3:F3"/>
    <mergeCell ref="A13:F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sqref="A1:D1"/>
    </sheetView>
  </sheetViews>
  <sheetFormatPr baseColWidth="10" defaultColWidth="8.83203125" defaultRowHeight="14"/>
  <cols>
    <col min="1" max="1" width="38" customWidth="1"/>
    <col min="2" max="2" width="20" customWidth="1"/>
    <col min="3" max="3" width="18" customWidth="1"/>
    <col min="4" max="4" width="42" customWidth="1"/>
  </cols>
  <sheetData>
    <row r="1" spans="1:4" ht="45.25" customHeight="1">
      <c r="A1" s="18" t="s">
        <v>13</v>
      </c>
      <c r="B1" s="18"/>
      <c r="C1" s="18"/>
      <c r="D1" s="18"/>
    </row>
    <row r="2" spans="1:4" ht="37.25" customHeight="1">
      <c r="A2" s="19" t="s">
        <v>14</v>
      </c>
      <c r="B2" s="19"/>
      <c r="C2" s="19"/>
      <c r="D2" s="19"/>
    </row>
    <row r="4" spans="1:4" ht="40" customHeight="1">
      <c r="A4" s="5" t="s">
        <v>15</v>
      </c>
      <c r="B4" s="5" t="s">
        <v>16</v>
      </c>
      <c r="C4" s="5" t="s">
        <v>17</v>
      </c>
      <c r="D4" s="5" t="s">
        <v>18</v>
      </c>
    </row>
    <row r="5" spans="1:4">
      <c r="A5" t="s">
        <v>19</v>
      </c>
      <c r="B5" s="6" t="s">
        <v>20</v>
      </c>
      <c r="D5" t="s">
        <v>21</v>
      </c>
    </row>
    <row r="6" spans="1:4">
      <c r="A6" t="s">
        <v>22</v>
      </c>
      <c r="B6" s="7">
        <v>8.5</v>
      </c>
      <c r="C6" t="s">
        <v>23</v>
      </c>
      <c r="D6" t="s">
        <v>24</v>
      </c>
    </row>
    <row r="7" spans="1:4">
      <c r="A7" t="s">
        <v>25</v>
      </c>
      <c r="B7" s="7">
        <v>3.95</v>
      </c>
      <c r="C7" t="s">
        <v>23</v>
      </c>
      <c r="D7" t="s">
        <v>26</v>
      </c>
    </row>
    <row r="8" spans="1:4">
      <c r="A8" t="s">
        <v>27</v>
      </c>
      <c r="B8" s="7">
        <v>3200</v>
      </c>
      <c r="C8" t="s">
        <v>28</v>
      </c>
      <c r="D8" t="s">
        <v>29</v>
      </c>
    </row>
    <row r="9" spans="1:4">
      <c r="A9" t="s">
        <v>30</v>
      </c>
      <c r="B9" s="8">
        <v>950</v>
      </c>
      <c r="C9" t="s">
        <v>31</v>
      </c>
      <c r="D9" t="s">
        <v>32</v>
      </c>
    </row>
    <row r="10" spans="1:4">
      <c r="A10" t="s">
        <v>33</v>
      </c>
      <c r="B10" s="8">
        <v>1400</v>
      </c>
      <c r="C10" t="s">
        <v>31</v>
      </c>
      <c r="D10" t="s">
        <v>34</v>
      </c>
    </row>
    <row r="11" spans="1:4">
      <c r="A11" t="s">
        <v>35</v>
      </c>
      <c r="B11" s="7">
        <v>1500</v>
      </c>
      <c r="C11" t="s">
        <v>28</v>
      </c>
      <c r="D11" t="s">
        <v>36</v>
      </c>
    </row>
  </sheetData>
  <mergeCells count="2">
    <mergeCell ref="A1:D1"/>
    <mergeCell ref="A2:D2"/>
  </mergeCells>
  <conditionalFormatting sqref="B6:B11">
    <cfRule type="expression" dxfId="2" priority="1">
      <formula>B6&lt;0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workbookViewId="0">
      <selection sqref="A1:E1"/>
    </sheetView>
  </sheetViews>
  <sheetFormatPr baseColWidth="10" defaultColWidth="8.83203125" defaultRowHeight="14"/>
  <cols>
    <col min="1" max="1" width="40" customWidth="1"/>
    <col min="2" max="2" width="20" customWidth="1"/>
    <col min="3" max="3" width="16" customWidth="1"/>
    <col min="4" max="4" width="48" customWidth="1"/>
    <col min="5" max="5" width="22" customWidth="1"/>
  </cols>
  <sheetData>
    <row r="1" spans="1:5" ht="45.25" customHeight="1">
      <c r="A1" s="18" t="s">
        <v>37</v>
      </c>
      <c r="B1" s="18"/>
      <c r="C1" s="18"/>
      <c r="D1" s="18"/>
      <c r="E1" s="18"/>
    </row>
    <row r="2" spans="1:5" ht="37.25" customHeight="1">
      <c r="A2" s="19" t="s">
        <v>38</v>
      </c>
      <c r="B2" s="19"/>
      <c r="C2" s="19"/>
      <c r="D2" s="19"/>
      <c r="E2" s="19"/>
    </row>
    <row r="4" spans="1:5" ht="40" customHeight="1">
      <c r="A4" s="5" t="s">
        <v>39</v>
      </c>
      <c r="B4" s="5" t="s">
        <v>16</v>
      </c>
      <c r="C4" s="5" t="s">
        <v>17</v>
      </c>
      <c r="D4" s="5" t="s">
        <v>40</v>
      </c>
      <c r="E4" s="5" t="s">
        <v>41</v>
      </c>
    </row>
    <row r="5" spans="1:5" ht="15">
      <c r="A5" s="12" t="s">
        <v>42</v>
      </c>
      <c r="B5" s="9">
        <f>Unos!B6-Unos!B7</f>
        <v>4.55</v>
      </c>
      <c r="C5" t="s">
        <v>23</v>
      </c>
      <c r="D5" t="s">
        <v>43</v>
      </c>
      <c r="E5" t="str">
        <f>IF(B5&lt;=0,"Provjeriti cijenu/trošak","U redu")</f>
        <v>U redu</v>
      </c>
    </row>
    <row r="6" spans="1:5" ht="15">
      <c r="A6" s="12" t="s">
        <v>44</v>
      </c>
      <c r="B6" s="10">
        <f>IF(Unos!B6=0,"",B5/Unos!B6)</f>
        <v>0.53529411764705881</v>
      </c>
      <c r="C6" t="s">
        <v>45</v>
      </c>
      <c r="D6" t="s">
        <v>46</v>
      </c>
      <c r="E6" t="str">
        <f>IF(B6&lt;=0,"Nije održivo","U redu")</f>
        <v>U redu</v>
      </c>
    </row>
    <row r="7" spans="1:5" ht="15">
      <c r="A7" s="2" t="s">
        <v>47</v>
      </c>
      <c r="B7" s="13">
        <f>IF(B5&lt;=0,"",ROUNDUP(Unos!B8/B5,0))</f>
        <v>704</v>
      </c>
      <c r="C7" s="2" t="s">
        <v>48</v>
      </c>
      <c r="D7" s="2" t="s">
        <v>49</v>
      </c>
      <c r="E7" s="2" t="str">
        <f>IF(B7="","Nije moguće izračunati",IF(B7&gt;Unos!B10,"Iznad kapaciteta","Dostižno"))</f>
        <v>Dostižno</v>
      </c>
    </row>
    <row r="8" spans="1:5" ht="15">
      <c r="A8" s="2" t="s">
        <v>50</v>
      </c>
      <c r="B8" s="14">
        <f>IF(B6&lt;=0,"",Unos!B8/B6)</f>
        <v>5978.0219780219786</v>
      </c>
      <c r="C8" s="2" t="s">
        <v>51</v>
      </c>
      <c r="D8" s="2" t="s">
        <v>52</v>
      </c>
      <c r="E8" s="2" t="str">
        <f>IF(B8="","Nije moguće izračunati","")</f>
        <v/>
      </c>
    </row>
    <row r="9" spans="1:5" ht="15">
      <c r="A9" s="12" t="s">
        <v>53</v>
      </c>
      <c r="B9" s="11">
        <f>IF(B5&lt;=0,"",ROUNDUP((Unos!B8+Unos!B11)/B5,0))</f>
        <v>1033</v>
      </c>
      <c r="C9" t="s">
        <v>48</v>
      </c>
      <c r="D9" t="s">
        <v>54</v>
      </c>
      <c r="E9" t="str">
        <f>IF(B9&gt;Unos!B10,"Iznad kapaciteta","Dostižno")</f>
        <v>Dostižno</v>
      </c>
    </row>
    <row r="10" spans="1:5" ht="15">
      <c r="A10" s="12" t="s">
        <v>55</v>
      </c>
      <c r="B10" s="9">
        <f>B9*Unos!B6</f>
        <v>8780.5</v>
      </c>
      <c r="C10" t="s">
        <v>51</v>
      </c>
      <c r="D10" t="s">
        <v>56</v>
      </c>
      <c r="E10" t="str">
        <f>""</f>
        <v/>
      </c>
    </row>
    <row r="11" spans="1:5" ht="15">
      <c r="A11" s="12" t="s">
        <v>57</v>
      </c>
      <c r="B11" s="11">
        <f>Unos!B9-B7</f>
        <v>246</v>
      </c>
      <c r="C11" t="s">
        <v>48</v>
      </c>
      <c r="D11" t="s">
        <v>58</v>
      </c>
      <c r="E11" t="str">
        <f>IF(B11&lt;0,"Ispod praga","Iznad praga")</f>
        <v>Iznad praga</v>
      </c>
    </row>
    <row r="12" spans="1:5" ht="15">
      <c r="A12" s="12" t="s">
        <v>59</v>
      </c>
      <c r="B12" s="10">
        <f>IF(Unos!B9=0,"",B11/Unos!B9)</f>
        <v>0.25894736842105265</v>
      </c>
      <c r="C12" t="s">
        <v>45</v>
      </c>
      <c r="D12" t="s">
        <v>60</v>
      </c>
      <c r="E12" t="str">
        <f>IF(B12&lt;0,"Negativna","Pozitivna")</f>
        <v>Pozitivna</v>
      </c>
    </row>
    <row r="13" spans="1:5" ht="15">
      <c r="A13" s="12" t="s">
        <v>61</v>
      </c>
      <c r="B13" s="10">
        <f>IF(Unos!B10=0,"",B7/Unos!B10)</f>
        <v>0.50285714285714289</v>
      </c>
      <c r="C13" t="s">
        <v>45</v>
      </c>
      <c r="D13" t="s">
        <v>62</v>
      </c>
      <c r="E13" t="str">
        <f>IF(B13&gt;1,"Prag iznad kapaciteta","U okviru kapaciteta")</f>
        <v>U okviru kapaciteta</v>
      </c>
    </row>
    <row r="14" spans="1:5" ht="15">
      <c r="A14" s="12" t="s">
        <v>63</v>
      </c>
      <c r="B14" s="9">
        <f>Unos!B9*B5-Unos!B8</f>
        <v>1122.5</v>
      </c>
      <c r="C14" t="s">
        <v>51</v>
      </c>
      <c r="D14" t="s">
        <v>64</v>
      </c>
      <c r="E14" t="str">
        <f>IF(B14&lt;0,"Gubitak",IF(B14=0,"Nula","Dobit"))</f>
        <v>Dobit</v>
      </c>
    </row>
  </sheetData>
  <mergeCells count="2">
    <mergeCell ref="A1:E1"/>
    <mergeCell ref="A2:E2"/>
  </mergeCells>
  <conditionalFormatting sqref="E5:E14">
    <cfRule type="expression" dxfId="1" priority="1">
      <formula>OR(E5="Nije održivo",E5="Iznad kapaciteta",E5="Ispod praga",E5="Negativna",E5="Gubitak")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"/>
  <sheetViews>
    <sheetView tabSelected="1" workbookViewId="0">
      <selection sqref="A1:I1"/>
    </sheetView>
  </sheetViews>
  <sheetFormatPr baseColWidth="10" defaultColWidth="8.83203125" defaultRowHeight="14"/>
  <cols>
    <col min="1" max="1" width="20" customWidth="1"/>
    <col min="2" max="8" width="18" customWidth="1"/>
    <col min="9" max="9" width="24" customWidth="1"/>
  </cols>
  <sheetData>
    <row r="1" spans="1:9" ht="45.25" customHeight="1">
      <c r="A1" s="18" t="s">
        <v>65</v>
      </c>
      <c r="B1" s="18"/>
      <c r="C1" s="18"/>
      <c r="D1" s="18"/>
      <c r="E1" s="18"/>
      <c r="F1" s="18"/>
      <c r="G1" s="18"/>
      <c r="H1" s="18"/>
      <c r="I1" s="18"/>
    </row>
    <row r="2" spans="1:9" ht="37.25" customHeight="1">
      <c r="A2" s="19" t="s">
        <v>66</v>
      </c>
      <c r="B2" s="19"/>
      <c r="C2" s="19"/>
      <c r="D2" s="19"/>
      <c r="E2" s="19"/>
      <c r="F2" s="19"/>
      <c r="G2" s="19"/>
      <c r="H2" s="19"/>
      <c r="I2" s="19"/>
    </row>
    <row r="4" spans="1:9" ht="40" customHeight="1">
      <c r="A4" s="5" t="s">
        <v>67</v>
      </c>
      <c r="B4" s="5" t="s">
        <v>68</v>
      </c>
      <c r="C4" s="5" t="s">
        <v>69</v>
      </c>
      <c r="D4" s="5" t="s">
        <v>70</v>
      </c>
      <c r="E4" s="5" t="s">
        <v>71</v>
      </c>
      <c r="F4" s="5" t="s">
        <v>72</v>
      </c>
      <c r="G4" s="5" t="s">
        <v>73</v>
      </c>
      <c r="H4" s="5" t="s">
        <v>74</v>
      </c>
      <c r="I4" s="5" t="s">
        <v>75</v>
      </c>
    </row>
    <row r="5" spans="1:9">
      <c r="A5" t="s">
        <v>76</v>
      </c>
      <c r="B5" s="7">
        <v>7.8</v>
      </c>
      <c r="C5" s="7">
        <v>4.2</v>
      </c>
      <c r="D5" s="7">
        <v>3400</v>
      </c>
      <c r="E5" s="8">
        <v>750</v>
      </c>
      <c r="F5" s="16">
        <f>IF(B5-C5&lt;=0,"",ROUNDUP(D5/(B5-C5),0))</f>
        <v>945</v>
      </c>
      <c r="G5" s="17">
        <f>E5*(B5-C5)-D5</f>
        <v>-700.00000000000045</v>
      </c>
      <c r="H5" s="8">
        <v>1400</v>
      </c>
      <c r="I5" s="15" t="str">
        <f>IF(F5="","Nije održivo",IF(F5&gt;H5,"Prag iznad kapaciteta",IF(G5&lt;0,"Gubitak","Održivo")))</f>
        <v>Gubitak</v>
      </c>
    </row>
    <row r="6" spans="1:9">
      <c r="A6" t="s">
        <v>77</v>
      </c>
      <c r="B6" s="7">
        <v>8.5</v>
      </c>
      <c r="C6" s="7">
        <v>3.95</v>
      </c>
      <c r="D6" s="7">
        <v>3200</v>
      </c>
      <c r="E6" s="8">
        <v>950</v>
      </c>
      <c r="F6" s="16">
        <f>IF(B6-C6&lt;=0,"",ROUNDUP(D6/(B6-C6),0))</f>
        <v>704</v>
      </c>
      <c r="G6" s="17">
        <f>E6*(B6-C6)-D6</f>
        <v>1122.5</v>
      </c>
      <c r="H6" s="8">
        <v>1400</v>
      </c>
      <c r="I6" s="15" t="str">
        <f>IF(F6="","Nije održivo",IF(F6&gt;H6,"Prag iznad kapaciteta",IF(G6&lt;0,"Gubitak","Održivo")))</f>
        <v>Održivo</v>
      </c>
    </row>
    <row r="7" spans="1:9">
      <c r="A7" t="s">
        <v>78</v>
      </c>
      <c r="B7" s="7">
        <v>9.1999999999999993</v>
      </c>
      <c r="C7" s="7">
        <v>3.7</v>
      </c>
      <c r="D7" s="7">
        <v>3100</v>
      </c>
      <c r="E7" s="8">
        <v>1150</v>
      </c>
      <c r="F7" s="16">
        <f>IF(B7-C7&lt;=0,"",ROUNDUP(D7/(B7-C7),0))</f>
        <v>564</v>
      </c>
      <c r="G7" s="17">
        <f>E7*(B7-C7)-D7</f>
        <v>3224.9999999999991</v>
      </c>
      <c r="H7" s="8">
        <v>1400</v>
      </c>
      <c r="I7" s="15" t="str">
        <f>IF(F7="","Nije održivo",IF(F7&gt;H7,"Prag iznad kapaciteta",IF(G7&lt;0,"Gubitak","Održivo")))</f>
        <v>Održivo</v>
      </c>
    </row>
  </sheetData>
  <mergeCells count="2">
    <mergeCell ref="A1:I1"/>
    <mergeCell ref="A2:I2"/>
  </mergeCells>
  <conditionalFormatting sqref="I5:I7">
    <cfRule type="expression" dxfId="0" priority="1">
      <formula>OR(I5="Nije održivo",I5="Prag iznad kapaciteta",I5="Gubitak")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Uputstvo</vt:lpstr>
      <vt:lpstr>Unos</vt:lpstr>
      <vt:lpstr>Analiza</vt:lpstr>
      <vt:lpstr>Scenariji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dodiksasa@yahoo.com</cp:lastModifiedBy>
  <dcterms:created xsi:type="dcterms:W3CDTF">2026-06-24T06:50:35Z</dcterms:created>
  <dcterms:modified xsi:type="dcterms:W3CDTF">2026-06-24T06:50:35Z</dcterms:modified>
</cp:coreProperties>
</file>