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sasa/Desktop/Materijali za akademiju /RURALIS-Agrobiznis-akademija-Serija-2/03-Excel-alati/"/>
    </mc:Choice>
  </mc:AlternateContent>
  <xr:revisionPtr revIDLastSave="0" documentId="8_{D6E674C2-3E5C-1342-BC2F-56522864844B}" xr6:coauthVersionLast="47" xr6:coauthVersionMax="47" xr10:uidLastSave="{00000000-0000-0000-0000-000000000000}"/>
  <bookViews>
    <workbookView xWindow="0" yWindow="600" windowWidth="38400" windowHeight="19440" activeTab="2" xr2:uid="{00000000-000D-0000-FFFF-FFFF00000000}"/>
  </bookViews>
  <sheets>
    <sheet name="Uputstvo" sheetId="1" r:id="rId1"/>
    <sheet name="Unos" sheetId="2" r:id="rId2"/>
    <sheet name="Kalkulacija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D37" i="2"/>
  <c r="D36" i="2"/>
  <c r="D35" i="2"/>
  <c r="D34" i="2"/>
  <c r="D33" i="2"/>
  <c r="B8" i="3" s="1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B7" i="3" s="1"/>
  <c r="B9" i="3" l="1"/>
  <c r="B10" i="3" s="1"/>
  <c r="B12" i="3" l="1"/>
  <c r="B13" i="3" s="1"/>
  <c r="B11" i="3"/>
</calcChain>
</file>

<file path=xl/sharedStrings.xml><?xml version="1.0" encoding="utf-8"?>
<sst xmlns="http://schemas.openxmlformats.org/spreadsheetml/2006/main" count="103" uniqueCount="87">
  <si>
    <t>Kalkulator cijene koštanja proizvoda</t>
  </si>
  <si>
    <t>Agrobiznis akademija · Moj biznis na selu</t>
  </si>
  <si>
    <t>Alat obračunava ukupni trošak jedne proizvodne serije, cijenu koštanja po jedinici i orijentacionu prodajnu cijenu uz željenu maržu.</t>
  </si>
  <si>
    <t>Kako koristiti alat</t>
  </si>
  <si>
    <t>Na listu „Unos“ unesite naziv proizvoda, veličinu serije i očekivani otpad.</t>
  </si>
  <si>
    <t>Unesite sve direktne troškove: sirovine, ambalažu, rad, energiju, transport i drugo.</t>
  </si>
  <si>
    <t>Unesite mjesečne fiksne troškove i broj planiranih serija mjesečno.</t>
  </si>
  <si>
    <t>Na listu „Kalkulacija“ pregledajte cijenu koštanja i preporučenu cijenu.</t>
  </si>
  <si>
    <t>Ponovite obračun kada se promijene cijene sirovina, ambalaže ili obim proizvodnje.</t>
  </si>
  <si>
    <t>Važne napomene</t>
  </si>
  <si>
    <t>• Primjer je popunjen za džem od jagode, ali alat se može koristiti za bilo koji proizvod.</t>
  </si>
  <si>
    <t>• Marža nije isto što i procenat dodat na trošak; alat prikazuje oba pristupa.</t>
  </si>
  <si>
    <t>• U cijenu uključite samo stvarne i opravdane troškove.</t>
  </si>
  <si>
    <t>Unos podataka za cijenu koštanja</t>
  </si>
  <si>
    <t>Plava polja su namijenjena izmjeni.</t>
  </si>
  <si>
    <t>Osnovni podatak</t>
  </si>
  <si>
    <t>Vrijednost</t>
  </si>
  <si>
    <t>Naziv proizvoda</t>
  </si>
  <si>
    <t>Džem od jagode 370 g</t>
  </si>
  <si>
    <t>Jedinica prodaje</t>
  </si>
  <si>
    <t>tegla</t>
  </si>
  <si>
    <t>Planirana veličina serije (kom)</t>
  </si>
  <si>
    <t>Očekivani otpad / škart</t>
  </si>
  <si>
    <t>Željena marža na prodajnu cijenu</t>
  </si>
  <si>
    <t>Direktni troškovi po seriji</t>
  </si>
  <si>
    <t>Kategorija</t>
  </si>
  <si>
    <t>Stavka</t>
  </si>
  <si>
    <t>Jedinica</t>
  </si>
  <si>
    <t>Količina</t>
  </si>
  <si>
    <t>Cijena po jedinici (KM)</t>
  </si>
  <si>
    <t>Trošak (KM)</t>
  </si>
  <si>
    <t>Sirovine</t>
  </si>
  <si>
    <t>Jagoda</t>
  </si>
  <si>
    <t>kg</t>
  </si>
  <si>
    <t>Šećer</t>
  </si>
  <si>
    <t>Pektin i limunska kiselina</t>
  </si>
  <si>
    <t>paket</t>
  </si>
  <si>
    <t>Ambalaža</t>
  </si>
  <si>
    <t>Tegla i poklopac</t>
  </si>
  <si>
    <t>kom</t>
  </si>
  <si>
    <t>Etiketa</t>
  </si>
  <si>
    <t>Rad</t>
  </si>
  <si>
    <t>Direktni rad</t>
  </si>
  <si>
    <t>sat</t>
  </si>
  <si>
    <t>Energija</t>
  </si>
  <si>
    <t>Energija i voda</t>
  </si>
  <si>
    <t>serija</t>
  </si>
  <si>
    <t>Transport</t>
  </si>
  <si>
    <t>Dovoz sirovine i distribucija</t>
  </si>
  <si>
    <t>Ostalo</t>
  </si>
  <si>
    <t>Analize i potrošni materijal</t>
  </si>
  <si>
    <t>Fiksni mjesečni troškovi</t>
  </si>
  <si>
    <t>Vrsta troška</t>
  </si>
  <si>
    <t>Mjesečni iznos (KM)</t>
  </si>
  <si>
    <t>Broj serija mjesečno</t>
  </si>
  <si>
    <t>Udio po seriji (KM)</t>
  </si>
  <si>
    <t>Zakup prostora</t>
  </si>
  <si>
    <t>Administracija</t>
  </si>
  <si>
    <t>Održavanje opreme</t>
  </si>
  <si>
    <t>Marketing</t>
  </si>
  <si>
    <t>Ostali fiksni troškovi</t>
  </si>
  <si>
    <t>Kalkulacija cijene koštanja</t>
  </si>
  <si>
    <t>Automatski obračun na osnovu unosa.</t>
  </si>
  <si>
    <t>Pokazatelj</t>
  </si>
  <si>
    <t>Tumačenje</t>
  </si>
  <si>
    <t>Napomena</t>
  </si>
  <si>
    <t>Bruto broj jedinica u seriji</t>
  </si>
  <si>
    <t>Planirana količina prije otpada</t>
  </si>
  <si>
    <t>Neto broj prodajnih jedinica</t>
  </si>
  <si>
    <t>Količina dostupna za prodaju</t>
  </si>
  <si>
    <t>Ukupni direktni troškovi</t>
  </si>
  <si>
    <t>KM</t>
  </si>
  <si>
    <t>Sirovine, ambalaža, rad i ostalo</t>
  </si>
  <si>
    <t>Fiksni troškovi pripisani seriji</t>
  </si>
  <si>
    <t>Dio mjesečnih fiksnih troškova</t>
  </si>
  <si>
    <t>Ukupni trošak serije</t>
  </si>
  <si>
    <t>Direktni + fiksni troškovi</t>
  </si>
  <si>
    <t>Cijena koštanja po jedinici</t>
  </si>
  <si>
    <t>KM/kom</t>
  </si>
  <si>
    <t>Minimalni trošak jedne prodajne jedinice</t>
  </si>
  <si>
    <t>Cijena uz dodatak na trošak</t>
  </si>
  <si>
    <t>Trošak uvećan za isti procenat</t>
  </si>
  <si>
    <t>Prodajna cijena uz ciljnu maržu</t>
  </si>
  <si>
    <t>Cijena koja daje željenu maržu u prodajnoj cijeni</t>
  </si>
  <si>
    <t>Preporučena osnova za razmatranje</t>
  </si>
  <si>
    <t>Doprinos po jedinici pri ciljnoj cijeni</t>
  </si>
  <si>
    <t>Iznos za pokriće ostalih potreba i dobiti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</si>
</sst>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[Red]\(#,##0\);\-"/>
    <numFmt numFmtId="165" formatCode="0.0%;[Red]\(0.0%\);\-"/>
    <numFmt numFmtId="166" formatCode="#,##0.00;[Red]\(#,##0.00\);\-"/>
    <numFmt numFmtId="167" formatCode="#,##0.00\ &quot;KM&quot;;[Red]\(#,##0.00\ &quot;KM&quot;\);\-"/>
  </numFmts>
  <fonts count="10">
    <font>
      <sz val="11"/>
      <name val="Carlito"/>
    </font>
    <font>
      <b/>
      <sz val="18"/>
      <color rgb="FFFFFFFF"/>
      <name val="Carlito"/>
    </font>
    <font>
      <i/>
      <sz val="10"/>
      <color rgb="FF315B3A"/>
      <name val="Carlito"/>
    </font>
    <font>
      <sz val="11"/>
      <color rgb="FF315B3A"/>
      <name val="Carlito"/>
    </font>
    <font>
      <b/>
      <sz val="11"/>
      <color rgb="FFFFFFFF"/>
      <name val="Carlito"/>
    </font>
    <font>
      <b/>
      <sz val="11"/>
      <color rgb="FF315B3A"/>
      <name val="Carlito"/>
    </font>
    <font>
      <sz val="11"/>
      <color rgb="FF0000FF"/>
      <name val="Carlito"/>
    </font>
    <font>
      <sz val="11"/>
      <color rgb="FF000000"/>
      <name val="Carlito"/>
    </font>
    <font>
      <sz val="11"/>
      <color rgb="FF008000"/>
      <name val="Carlito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315B3A"/>
      </patternFill>
    </fill>
    <fill>
      <patternFill patternType="solid">
        <fgColor rgb="FFEAF2EB"/>
      </patternFill>
    </fill>
    <fill>
      <patternFill patternType="solid">
        <fgColor rgb="FFF6F8F5"/>
      </patternFill>
    </fill>
    <fill>
      <patternFill patternType="solid">
        <fgColor rgb="FF6B8E5A"/>
      </patternFill>
    </fill>
    <fill>
      <patternFill patternType="solid">
        <fgColor rgb="FFFFFFFF"/>
      </patternFill>
    </fill>
    <fill>
      <patternFill patternType="solid">
        <fgColor rgb="FFFFFD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5" borderId="0" xfId="0" applyFont="1" applyFill="1" applyAlignment="1">
      <alignment horizontal="left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164" fontId="6" fillId="7" borderId="0" xfId="0" applyNumberFormat="1" applyFont="1" applyFill="1" applyAlignment="1">
      <alignment vertical="center"/>
    </xf>
    <xf numFmtId="165" fontId="6" fillId="7" borderId="0" xfId="0" applyNumberFormat="1" applyFont="1" applyFill="1" applyAlignment="1">
      <alignment vertical="center"/>
    </xf>
    <xf numFmtId="166" fontId="6" fillId="7" borderId="0" xfId="0" applyNumberFormat="1" applyFont="1" applyFill="1" applyAlignment="1">
      <alignment vertical="center"/>
    </xf>
    <xf numFmtId="167" fontId="6" fillId="7" borderId="0" xfId="0" applyNumberFormat="1" applyFont="1" applyFill="1" applyAlignment="1">
      <alignment vertical="center"/>
    </xf>
    <xf numFmtId="167" fontId="7" fillId="4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0" fontId="9" fillId="4" borderId="0" xfId="0" applyFont="1" applyFill="1"/>
    <xf numFmtId="167" fontId="5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 applyAlignment="1">
      <alignment wrapText="1"/>
    </xf>
  </cellXfs>
  <cellStyles count="1">
    <cellStyle name="Normal" xfId="0" builtinId="0"/>
  </cellStyles>
  <dxfs count="1">
    <dxf>
      <font>
        <color rgb="FFC00000"/>
      </font>
      <fill>
        <patternFill patternType="solid"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r>
              <a:rPr lang="en-GB"/>
              <a:t>Struktura direktnih troškova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Stavka</c:v>
          </c:tx>
          <c:invertIfNegative val="1"/>
          <c:cat>
            <c:strRef>
              <c:f>Unos!$A$14:$A$22</c:f>
              <c:strCache>
                <c:ptCount val="9"/>
                <c:pt idx="0">
                  <c:v>Sirovine</c:v>
                </c:pt>
                <c:pt idx="1">
                  <c:v>Sirovine</c:v>
                </c:pt>
                <c:pt idx="2">
                  <c:v>Sirovine</c:v>
                </c:pt>
                <c:pt idx="3">
                  <c:v>Ambalaža</c:v>
                </c:pt>
                <c:pt idx="4">
                  <c:v>Ambalaža</c:v>
                </c:pt>
                <c:pt idx="5">
                  <c:v>Rad</c:v>
                </c:pt>
                <c:pt idx="6">
                  <c:v>Energija</c:v>
                </c:pt>
                <c:pt idx="7">
                  <c:v>Transport</c:v>
                </c:pt>
                <c:pt idx="8">
                  <c:v>Ostalo</c:v>
                </c:pt>
              </c:strCache>
            </c:strRef>
          </c:cat>
          <c:val>
            <c:numRef>
              <c:f>Unos!$B$14:$B$22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2-C646-9C27-BAF4FD1609A4}"/>
            </c:ext>
          </c:extLst>
        </c:ser>
        <c:ser>
          <c:idx val="1"/>
          <c:order val="1"/>
          <c:tx>
            <c:v>Jedinica</c:v>
          </c:tx>
          <c:invertIfNegative val="1"/>
          <c:cat>
            <c:strRef>
              <c:f>Unos!$A$14:$A$22</c:f>
              <c:strCache>
                <c:ptCount val="9"/>
                <c:pt idx="0">
                  <c:v>Sirovine</c:v>
                </c:pt>
                <c:pt idx="1">
                  <c:v>Sirovine</c:v>
                </c:pt>
                <c:pt idx="2">
                  <c:v>Sirovine</c:v>
                </c:pt>
                <c:pt idx="3">
                  <c:v>Ambalaža</c:v>
                </c:pt>
                <c:pt idx="4">
                  <c:v>Ambalaža</c:v>
                </c:pt>
                <c:pt idx="5">
                  <c:v>Rad</c:v>
                </c:pt>
                <c:pt idx="6">
                  <c:v>Energija</c:v>
                </c:pt>
                <c:pt idx="7">
                  <c:v>Transport</c:v>
                </c:pt>
                <c:pt idx="8">
                  <c:v>Ostalo</c:v>
                </c:pt>
              </c:strCache>
            </c:strRef>
          </c:cat>
          <c:val>
            <c:numRef>
              <c:f>Unos!$C$14:$C$22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62-C646-9C27-BAF4FD1609A4}"/>
            </c:ext>
          </c:extLst>
        </c:ser>
        <c:ser>
          <c:idx val="2"/>
          <c:order val="2"/>
          <c:tx>
            <c:v>Količina</c:v>
          </c:tx>
          <c:invertIfNegative val="1"/>
          <c:cat>
            <c:strRef>
              <c:f>Unos!$A$14:$A$22</c:f>
              <c:strCache>
                <c:ptCount val="9"/>
                <c:pt idx="0">
                  <c:v>Sirovine</c:v>
                </c:pt>
                <c:pt idx="1">
                  <c:v>Sirovine</c:v>
                </c:pt>
                <c:pt idx="2">
                  <c:v>Sirovine</c:v>
                </c:pt>
                <c:pt idx="3">
                  <c:v>Ambalaža</c:v>
                </c:pt>
                <c:pt idx="4">
                  <c:v>Ambalaža</c:v>
                </c:pt>
                <c:pt idx="5">
                  <c:v>Rad</c:v>
                </c:pt>
                <c:pt idx="6">
                  <c:v>Energija</c:v>
                </c:pt>
                <c:pt idx="7">
                  <c:v>Transport</c:v>
                </c:pt>
                <c:pt idx="8">
                  <c:v>Ostalo</c:v>
                </c:pt>
              </c:strCache>
            </c:strRef>
          </c:cat>
          <c:val>
            <c:numRef>
              <c:f>Unos!$D$14:$D$22</c:f>
              <c:numCache>
                <c:formatCode>#,##0.00;[Red]\(#,##0.00\);\-</c:formatCode>
                <c:ptCount val="9"/>
                <c:pt idx="0">
                  <c:v>170</c:v>
                </c:pt>
                <c:pt idx="1">
                  <c:v>70</c:v>
                </c:pt>
                <c:pt idx="2">
                  <c:v>1</c:v>
                </c:pt>
                <c:pt idx="3">
                  <c:v>500</c:v>
                </c:pt>
                <c:pt idx="4">
                  <c:v>500</c:v>
                </c:pt>
                <c:pt idx="5">
                  <c:v>28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62-C646-9C27-BAF4FD1609A4}"/>
            </c:ext>
          </c:extLst>
        </c:ser>
        <c:ser>
          <c:idx val="3"/>
          <c:order val="3"/>
          <c:tx>
            <c:v>Cijena po jedinici (KM)</c:v>
          </c:tx>
          <c:invertIfNegative val="1"/>
          <c:cat>
            <c:strRef>
              <c:f>Unos!$A$14:$A$22</c:f>
              <c:strCache>
                <c:ptCount val="9"/>
                <c:pt idx="0">
                  <c:v>Sirovine</c:v>
                </c:pt>
                <c:pt idx="1">
                  <c:v>Sirovine</c:v>
                </c:pt>
                <c:pt idx="2">
                  <c:v>Sirovine</c:v>
                </c:pt>
                <c:pt idx="3">
                  <c:v>Ambalaža</c:v>
                </c:pt>
                <c:pt idx="4">
                  <c:v>Ambalaža</c:v>
                </c:pt>
                <c:pt idx="5">
                  <c:v>Rad</c:v>
                </c:pt>
                <c:pt idx="6">
                  <c:v>Energija</c:v>
                </c:pt>
                <c:pt idx="7">
                  <c:v>Transport</c:v>
                </c:pt>
                <c:pt idx="8">
                  <c:v>Ostalo</c:v>
                </c:pt>
              </c:strCache>
            </c:strRef>
          </c:cat>
          <c:val>
            <c:numRef>
              <c:f>Unos!$E$14:$E$22</c:f>
              <c:numCache>
                <c:formatCode>#,##0.00\ "KM";[Red]\(#,##0.00\ "KM"\);\-</c:formatCode>
                <c:ptCount val="9"/>
                <c:pt idx="0">
                  <c:v>3.8</c:v>
                </c:pt>
                <c:pt idx="1">
                  <c:v>1.6</c:v>
                </c:pt>
                <c:pt idx="2">
                  <c:v>45</c:v>
                </c:pt>
                <c:pt idx="3">
                  <c:v>0.72</c:v>
                </c:pt>
                <c:pt idx="4">
                  <c:v>0.12</c:v>
                </c:pt>
                <c:pt idx="5">
                  <c:v>8.5</c:v>
                </c:pt>
                <c:pt idx="6">
                  <c:v>85</c:v>
                </c:pt>
                <c:pt idx="7">
                  <c:v>120</c:v>
                </c:pt>
                <c:pt idx="8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62-C646-9C27-BAF4FD1609A4}"/>
            </c:ext>
          </c:extLst>
        </c:ser>
        <c:ser>
          <c:idx val="4"/>
          <c:order val="4"/>
          <c:tx>
            <c:v>Trošak (KM)</c:v>
          </c:tx>
          <c:invertIfNegative val="1"/>
          <c:cat>
            <c:strRef>
              <c:f>Unos!$A$14:$A$22</c:f>
              <c:strCache>
                <c:ptCount val="9"/>
                <c:pt idx="0">
                  <c:v>Sirovine</c:v>
                </c:pt>
                <c:pt idx="1">
                  <c:v>Sirovine</c:v>
                </c:pt>
                <c:pt idx="2">
                  <c:v>Sirovine</c:v>
                </c:pt>
                <c:pt idx="3">
                  <c:v>Ambalaža</c:v>
                </c:pt>
                <c:pt idx="4">
                  <c:v>Ambalaža</c:v>
                </c:pt>
                <c:pt idx="5">
                  <c:v>Rad</c:v>
                </c:pt>
                <c:pt idx="6">
                  <c:v>Energija</c:v>
                </c:pt>
                <c:pt idx="7">
                  <c:v>Transport</c:v>
                </c:pt>
                <c:pt idx="8">
                  <c:v>Ostalo</c:v>
                </c:pt>
              </c:strCache>
            </c:strRef>
          </c:cat>
          <c:val>
            <c:numRef>
              <c:f>Unos!$F$14:$F$22</c:f>
              <c:numCache>
                <c:formatCode>#,##0.00\ "KM";[Red]\(#,##0.00\ "KM"\);\-</c:formatCode>
                <c:ptCount val="9"/>
                <c:pt idx="0">
                  <c:v>646</c:v>
                </c:pt>
                <c:pt idx="1">
                  <c:v>112</c:v>
                </c:pt>
                <c:pt idx="2">
                  <c:v>45</c:v>
                </c:pt>
                <c:pt idx="3">
                  <c:v>360</c:v>
                </c:pt>
                <c:pt idx="4">
                  <c:v>60</c:v>
                </c:pt>
                <c:pt idx="5">
                  <c:v>238</c:v>
                </c:pt>
                <c:pt idx="6">
                  <c:v>85</c:v>
                </c:pt>
                <c:pt idx="7">
                  <c:v>120</c:v>
                </c:pt>
                <c:pt idx="8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362-C646-9C27-BAF4FD16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14</xdr:col>
      <xdr:colOff>0</xdr:colOff>
      <xdr:row>20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baseColWidth="10" defaultColWidth="8.83203125" defaultRowHeight="14"/>
  <cols>
    <col min="1" max="1" width="8" customWidth="1"/>
    <col min="2" max="2" width="85" customWidth="1"/>
    <col min="3" max="6" width="12" customWidth="1"/>
  </cols>
  <sheetData>
    <row r="1" spans="1:6" ht="45.25" customHeight="1">
      <c r="A1" s="17" t="s">
        <v>0</v>
      </c>
      <c r="B1" s="17"/>
      <c r="C1" s="17"/>
      <c r="D1" s="17"/>
      <c r="E1" s="17"/>
      <c r="F1" s="17"/>
    </row>
    <row r="2" spans="1:6" ht="37.25" customHeight="1">
      <c r="A2" s="18" t="s">
        <v>1</v>
      </c>
      <c r="B2" s="18"/>
      <c r="C2" s="18"/>
      <c r="D2" s="18"/>
      <c r="E2" s="18"/>
      <c r="F2" s="18"/>
    </row>
    <row r="3" spans="1:6" ht="61.25" customHeight="1">
      <c r="A3" s="19" t="s">
        <v>2</v>
      </c>
      <c r="B3" s="19"/>
      <c r="C3" s="19"/>
      <c r="D3" s="19"/>
      <c r="E3" s="19"/>
      <c r="F3" s="19"/>
    </row>
    <row r="5" spans="1:6" ht="32" customHeight="1">
      <c r="A5" s="1" t="s">
        <v>3</v>
      </c>
      <c r="B5" s="1"/>
      <c r="C5" s="1"/>
      <c r="D5" s="1"/>
      <c r="E5" s="1"/>
      <c r="F5" s="1"/>
    </row>
    <row r="6" spans="1:6" ht="16">
      <c r="A6" s="3">
        <v>1</v>
      </c>
      <c r="B6" s="4" t="s">
        <v>4</v>
      </c>
    </row>
    <row r="7" spans="1:6" ht="16">
      <c r="A7" s="3">
        <v>2</v>
      </c>
      <c r="B7" s="4" t="s">
        <v>5</v>
      </c>
    </row>
    <row r="8" spans="1:6" ht="16">
      <c r="A8" s="3">
        <v>3</v>
      </c>
      <c r="B8" s="4" t="s">
        <v>6</v>
      </c>
    </row>
    <row r="9" spans="1:6" ht="16">
      <c r="A9" s="3">
        <v>4</v>
      </c>
      <c r="B9" s="4" t="s">
        <v>7</v>
      </c>
    </row>
    <row r="10" spans="1:6" ht="16">
      <c r="A10" s="3">
        <v>5</v>
      </c>
      <c r="B10" s="4" t="s">
        <v>8</v>
      </c>
    </row>
    <row r="12" spans="1:6" ht="32" customHeight="1">
      <c r="A12" s="1" t="s">
        <v>9</v>
      </c>
      <c r="B12" s="1"/>
      <c r="C12" s="1"/>
      <c r="D12" s="1"/>
      <c r="E12" s="1"/>
      <c r="F12" s="1"/>
    </row>
    <row r="13" spans="1:6" ht="40" customHeight="1">
      <c r="A13" s="20" t="s">
        <v>10</v>
      </c>
      <c r="B13" s="20"/>
      <c r="C13" s="20"/>
      <c r="D13" s="20"/>
      <c r="E13" s="20"/>
      <c r="F13" s="20"/>
    </row>
    <row r="14" spans="1:6" ht="40" customHeight="1">
      <c r="A14" s="21" t="s">
        <v>11</v>
      </c>
      <c r="B14" s="21"/>
      <c r="C14" s="21"/>
      <c r="D14" s="21"/>
      <c r="E14" s="21"/>
      <c r="F14" s="21"/>
    </row>
    <row r="15" spans="1:6" ht="40" customHeight="1">
      <c r="A15" s="20" t="s">
        <v>12</v>
      </c>
      <c r="B15" s="20"/>
      <c r="C15" s="20"/>
      <c r="D15" s="20"/>
      <c r="E15" s="20"/>
      <c r="F15" s="20"/>
    </row>
  </sheetData>
  <mergeCells count="4">
    <mergeCell ref="A1:F1"/>
    <mergeCell ref="A2:F2"/>
    <mergeCell ref="A3:F3"/>
    <mergeCell ref="A13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selection sqref="A1:F1"/>
    </sheetView>
  </sheetViews>
  <sheetFormatPr baseColWidth="10" defaultColWidth="8.83203125" defaultRowHeight="14"/>
  <cols>
    <col min="1" max="1" width="22" customWidth="1"/>
    <col min="2" max="2" width="34" customWidth="1"/>
    <col min="3" max="4" width="14" customWidth="1"/>
    <col min="5" max="6" width="20" customWidth="1"/>
  </cols>
  <sheetData>
    <row r="1" spans="1:6" ht="45.25" customHeight="1">
      <c r="A1" s="17" t="s">
        <v>13</v>
      </c>
      <c r="B1" s="17"/>
      <c r="C1" s="17"/>
      <c r="D1" s="17"/>
      <c r="E1" s="17"/>
      <c r="F1" s="17"/>
    </row>
    <row r="2" spans="1:6" ht="37.25" customHeight="1">
      <c r="A2" s="18" t="s">
        <v>14</v>
      </c>
      <c r="B2" s="18"/>
      <c r="C2" s="18"/>
      <c r="D2" s="18"/>
      <c r="E2" s="18"/>
      <c r="F2" s="18"/>
    </row>
    <row r="4" spans="1:6" ht="40" customHeight="1">
      <c r="A4" s="5" t="s">
        <v>15</v>
      </c>
      <c r="B4" s="5" t="s">
        <v>16</v>
      </c>
    </row>
    <row r="5" spans="1:6">
      <c r="A5" t="s">
        <v>17</v>
      </c>
      <c r="B5" s="6" t="s">
        <v>18</v>
      </c>
    </row>
    <row r="6" spans="1:6">
      <c r="A6" t="s">
        <v>19</v>
      </c>
      <c r="B6" s="6" t="s">
        <v>20</v>
      </c>
    </row>
    <row r="7" spans="1:6">
      <c r="A7" t="s">
        <v>21</v>
      </c>
      <c r="B7" s="7">
        <v>500</v>
      </c>
    </row>
    <row r="8" spans="1:6">
      <c r="A8" t="s">
        <v>22</v>
      </c>
      <c r="B8" s="8">
        <v>0.03</v>
      </c>
    </row>
    <row r="9" spans="1:6">
      <c r="A9" t="s">
        <v>23</v>
      </c>
      <c r="B9" s="8">
        <v>0.3</v>
      </c>
    </row>
    <row r="12" spans="1:6" ht="32" customHeight="1">
      <c r="A12" s="1" t="s">
        <v>24</v>
      </c>
      <c r="B12" s="1"/>
      <c r="C12" s="1"/>
      <c r="D12" s="1"/>
      <c r="E12" s="1"/>
      <c r="F12" s="1"/>
    </row>
    <row r="13" spans="1:6" ht="40" customHeight="1">
      <c r="A13" s="5" t="s">
        <v>25</v>
      </c>
      <c r="B13" s="5" t="s">
        <v>26</v>
      </c>
      <c r="C13" s="5" t="s">
        <v>27</v>
      </c>
      <c r="D13" s="5" t="s">
        <v>28</v>
      </c>
      <c r="E13" s="5" t="s">
        <v>29</v>
      </c>
      <c r="F13" s="5" t="s">
        <v>30</v>
      </c>
    </row>
    <row r="14" spans="1:6">
      <c r="A14" s="6" t="s">
        <v>31</v>
      </c>
      <c r="B14" s="6" t="s">
        <v>32</v>
      </c>
      <c r="C14" s="6" t="s">
        <v>33</v>
      </c>
      <c r="D14" s="9">
        <v>170</v>
      </c>
      <c r="E14" s="10">
        <v>3.8</v>
      </c>
      <c r="F14" s="11">
        <f t="shared" ref="F14:F28" si="0">IF(OR(D14="",E14=""),"",D14*E14)</f>
        <v>646</v>
      </c>
    </row>
    <row r="15" spans="1:6">
      <c r="A15" s="6" t="s">
        <v>31</v>
      </c>
      <c r="B15" s="6" t="s">
        <v>34</v>
      </c>
      <c r="C15" s="6" t="s">
        <v>33</v>
      </c>
      <c r="D15" s="9">
        <v>70</v>
      </c>
      <c r="E15" s="10">
        <v>1.6</v>
      </c>
      <c r="F15" s="11">
        <f t="shared" si="0"/>
        <v>112</v>
      </c>
    </row>
    <row r="16" spans="1:6">
      <c r="A16" s="6" t="s">
        <v>31</v>
      </c>
      <c r="B16" s="6" t="s">
        <v>35</v>
      </c>
      <c r="C16" s="6" t="s">
        <v>36</v>
      </c>
      <c r="D16" s="9">
        <v>1</v>
      </c>
      <c r="E16" s="10">
        <v>45</v>
      </c>
      <c r="F16" s="11">
        <f t="shared" si="0"/>
        <v>45</v>
      </c>
    </row>
    <row r="17" spans="1:6">
      <c r="A17" s="6" t="s">
        <v>37</v>
      </c>
      <c r="B17" s="6" t="s">
        <v>38</v>
      </c>
      <c r="C17" s="6" t="s">
        <v>39</v>
      </c>
      <c r="D17" s="9">
        <v>500</v>
      </c>
      <c r="E17" s="10">
        <v>0.72</v>
      </c>
      <c r="F17" s="11">
        <f t="shared" si="0"/>
        <v>360</v>
      </c>
    </row>
    <row r="18" spans="1:6">
      <c r="A18" s="6" t="s">
        <v>37</v>
      </c>
      <c r="B18" s="6" t="s">
        <v>40</v>
      </c>
      <c r="C18" s="6" t="s">
        <v>39</v>
      </c>
      <c r="D18" s="9">
        <v>500</v>
      </c>
      <c r="E18" s="10">
        <v>0.12</v>
      </c>
      <c r="F18" s="11">
        <f t="shared" si="0"/>
        <v>60</v>
      </c>
    </row>
    <row r="19" spans="1:6">
      <c r="A19" s="6" t="s">
        <v>41</v>
      </c>
      <c r="B19" s="6" t="s">
        <v>42</v>
      </c>
      <c r="C19" s="6" t="s">
        <v>43</v>
      </c>
      <c r="D19" s="9">
        <v>28</v>
      </c>
      <c r="E19" s="10">
        <v>8.5</v>
      </c>
      <c r="F19" s="11">
        <f t="shared" si="0"/>
        <v>238</v>
      </c>
    </row>
    <row r="20" spans="1:6">
      <c r="A20" s="6" t="s">
        <v>44</v>
      </c>
      <c r="B20" s="6" t="s">
        <v>45</v>
      </c>
      <c r="C20" s="6" t="s">
        <v>46</v>
      </c>
      <c r="D20" s="9">
        <v>1</v>
      </c>
      <c r="E20" s="10">
        <v>85</v>
      </c>
      <c r="F20" s="11">
        <f t="shared" si="0"/>
        <v>85</v>
      </c>
    </row>
    <row r="21" spans="1:6">
      <c r="A21" s="6" t="s">
        <v>47</v>
      </c>
      <c r="B21" s="6" t="s">
        <v>48</v>
      </c>
      <c r="C21" s="6" t="s">
        <v>46</v>
      </c>
      <c r="D21" s="9">
        <v>1</v>
      </c>
      <c r="E21" s="10">
        <v>120</v>
      </c>
      <c r="F21" s="11">
        <f t="shared" si="0"/>
        <v>120</v>
      </c>
    </row>
    <row r="22" spans="1:6">
      <c r="A22" s="6" t="s">
        <v>49</v>
      </c>
      <c r="B22" s="6" t="s">
        <v>50</v>
      </c>
      <c r="C22" s="6" t="s">
        <v>46</v>
      </c>
      <c r="D22" s="9">
        <v>1</v>
      </c>
      <c r="E22" s="10">
        <v>65</v>
      </c>
      <c r="F22" s="11">
        <f t="shared" si="0"/>
        <v>65</v>
      </c>
    </row>
    <row r="23" spans="1:6">
      <c r="A23" s="6"/>
      <c r="B23" s="6"/>
      <c r="C23" s="6"/>
      <c r="D23" s="9"/>
      <c r="E23" s="10"/>
      <c r="F23" s="11" t="str">
        <f t="shared" si="0"/>
        <v/>
      </c>
    </row>
    <row r="24" spans="1:6">
      <c r="A24" s="6"/>
      <c r="B24" s="6"/>
      <c r="C24" s="6"/>
      <c r="D24" s="9"/>
      <c r="E24" s="10"/>
      <c r="F24" s="11" t="str">
        <f t="shared" si="0"/>
        <v/>
      </c>
    </row>
    <row r="25" spans="1:6">
      <c r="A25" s="6"/>
      <c r="B25" s="6"/>
      <c r="C25" s="6"/>
      <c r="D25" s="9"/>
      <c r="E25" s="10"/>
      <c r="F25" s="11" t="str">
        <f t="shared" si="0"/>
        <v/>
      </c>
    </row>
    <row r="26" spans="1:6">
      <c r="A26" s="6"/>
      <c r="B26" s="6"/>
      <c r="C26" s="6"/>
      <c r="D26" s="9"/>
      <c r="E26" s="10"/>
      <c r="F26" s="11" t="str">
        <f t="shared" si="0"/>
        <v/>
      </c>
    </row>
    <row r="27" spans="1:6">
      <c r="A27" s="6"/>
      <c r="B27" s="6"/>
      <c r="C27" s="6"/>
      <c r="D27" s="9"/>
      <c r="E27" s="10"/>
      <c r="F27" s="11" t="str">
        <f t="shared" si="0"/>
        <v/>
      </c>
    </row>
    <row r="28" spans="1:6">
      <c r="A28" s="6"/>
      <c r="B28" s="6"/>
      <c r="C28" s="6"/>
      <c r="D28" s="9"/>
      <c r="E28" s="10"/>
      <c r="F28" s="11" t="str">
        <f t="shared" si="0"/>
        <v/>
      </c>
    </row>
    <row r="31" spans="1:6" ht="32" customHeight="1">
      <c r="A31" s="1" t="s">
        <v>51</v>
      </c>
      <c r="B31" s="1"/>
      <c r="C31" s="1"/>
      <c r="D31" s="1"/>
    </row>
    <row r="32" spans="1:6" ht="40" customHeight="1">
      <c r="A32" s="5" t="s">
        <v>52</v>
      </c>
      <c r="B32" s="5" t="s">
        <v>53</v>
      </c>
      <c r="C32" s="5" t="s">
        <v>54</v>
      </c>
      <c r="D32" s="5" t="s">
        <v>55</v>
      </c>
    </row>
    <row r="33" spans="1:4">
      <c r="A33" s="6" t="s">
        <v>56</v>
      </c>
      <c r="B33" s="10">
        <v>600</v>
      </c>
      <c r="C33" s="7">
        <v>4</v>
      </c>
      <c r="D33" s="11">
        <f>IF(OR(B33="",C33=""),"",B33/C33)</f>
        <v>150</v>
      </c>
    </row>
    <row r="34" spans="1:4">
      <c r="A34" s="6" t="s">
        <v>57</v>
      </c>
      <c r="B34" s="10">
        <v>250</v>
      </c>
      <c r="C34" s="7">
        <v>4</v>
      </c>
      <c r="D34" s="11">
        <f>IF(OR(B34="",C34=""),"",B34/C34)</f>
        <v>62.5</v>
      </c>
    </row>
    <row r="35" spans="1:4">
      <c r="A35" s="6" t="s">
        <v>58</v>
      </c>
      <c r="B35" s="10">
        <v>180</v>
      </c>
      <c r="C35" s="7">
        <v>4</v>
      </c>
      <c r="D35" s="11">
        <f>IF(OR(B35="",C35=""),"",B35/C35)</f>
        <v>45</v>
      </c>
    </row>
    <row r="36" spans="1:4">
      <c r="A36" s="6" t="s">
        <v>59</v>
      </c>
      <c r="B36" s="10">
        <v>300</v>
      </c>
      <c r="C36" s="7">
        <v>4</v>
      </c>
      <c r="D36" s="11">
        <f>IF(OR(B36="",C36=""),"",B36/C36)</f>
        <v>75</v>
      </c>
    </row>
    <row r="37" spans="1:4">
      <c r="A37" s="6" t="s">
        <v>60</v>
      </c>
      <c r="B37" s="10">
        <v>170</v>
      </c>
      <c r="C37" s="7">
        <v>4</v>
      </c>
      <c r="D37" s="11">
        <f>IF(OR(B37="",C37=""),"",B37/C37)</f>
        <v>42.5</v>
      </c>
    </row>
  </sheetData>
  <mergeCells count="2">
    <mergeCell ref="A1:F1"/>
    <mergeCell ref="A2:F2"/>
  </mergeCells>
  <conditionalFormatting sqref="D14:E28">
    <cfRule type="expression" dxfId="0" priority="1">
      <formula>OR(D14&lt;0,E14&lt;0)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tabSelected="1" workbookViewId="0">
      <selection sqref="A1:E1"/>
    </sheetView>
  </sheetViews>
  <sheetFormatPr baseColWidth="10" defaultColWidth="8.83203125" defaultRowHeight="14"/>
  <cols>
    <col min="1" max="1" width="38" customWidth="1"/>
    <col min="2" max="2" width="18" customWidth="1"/>
    <col min="3" max="3" width="14" customWidth="1"/>
    <col min="4" max="4" width="45" customWidth="1"/>
    <col min="5" max="5" width="28" customWidth="1"/>
  </cols>
  <sheetData>
    <row r="1" spans="1:5" ht="45.25" customHeight="1">
      <c r="A1" s="17" t="s">
        <v>61</v>
      </c>
      <c r="B1" s="17"/>
      <c r="C1" s="17"/>
      <c r="D1" s="17"/>
      <c r="E1" s="17"/>
    </row>
    <row r="2" spans="1:5" ht="37.25" customHeight="1">
      <c r="A2" s="18" t="s">
        <v>62</v>
      </c>
      <c r="B2" s="18"/>
      <c r="C2" s="18"/>
      <c r="D2" s="18"/>
      <c r="E2" s="18"/>
    </row>
    <row r="4" spans="1:5" ht="40" customHeight="1">
      <c r="A4" s="5" t="s">
        <v>63</v>
      </c>
      <c r="B4" s="5" t="s">
        <v>16</v>
      </c>
      <c r="C4" s="5" t="s">
        <v>27</v>
      </c>
      <c r="D4" s="5" t="s">
        <v>64</v>
      </c>
      <c r="E4" s="5" t="s">
        <v>65</v>
      </c>
    </row>
    <row r="5" spans="1:5" ht="16">
      <c r="A5" s="14" t="s">
        <v>66</v>
      </c>
      <c r="B5" s="12">
        <f>Unos!B7</f>
        <v>500</v>
      </c>
      <c r="C5" t="s">
        <v>39</v>
      </c>
      <c r="D5" s="4" t="s">
        <v>67</v>
      </c>
      <c r="E5" s="4"/>
    </row>
    <row r="6" spans="1:5" ht="16">
      <c r="A6" s="14" t="s">
        <v>68</v>
      </c>
      <c r="B6" s="12">
        <f>Unos!B7*(1-Unos!B8)</f>
        <v>485</v>
      </c>
      <c r="C6" t="s">
        <v>39</v>
      </c>
      <c r="D6" s="4" t="s">
        <v>69</v>
      </c>
      <c r="E6" s="4"/>
    </row>
    <row r="7" spans="1:5" ht="16">
      <c r="A7" s="14" t="s">
        <v>70</v>
      </c>
      <c r="B7" s="13">
        <f>SUM(Unos!F14:F28)</f>
        <v>1731</v>
      </c>
      <c r="C7" t="s">
        <v>71</v>
      </c>
      <c r="D7" s="4" t="s">
        <v>72</v>
      </c>
      <c r="E7" s="4"/>
    </row>
    <row r="8" spans="1:5" ht="16">
      <c r="A8" s="14" t="s">
        <v>73</v>
      </c>
      <c r="B8" s="13">
        <f>SUM(Unos!D33:D37)</f>
        <v>375</v>
      </c>
      <c r="C8" t="s">
        <v>71</v>
      </c>
      <c r="D8" s="4" t="s">
        <v>74</v>
      </c>
      <c r="E8" s="4"/>
    </row>
    <row r="9" spans="1:5" ht="16">
      <c r="A9" s="14" t="s">
        <v>75</v>
      </c>
      <c r="B9" s="13">
        <f>B7+B8</f>
        <v>2106</v>
      </c>
      <c r="C9" t="s">
        <v>71</v>
      </c>
      <c r="D9" s="4" t="s">
        <v>76</v>
      </c>
      <c r="E9" s="4"/>
    </row>
    <row r="10" spans="1:5" ht="16">
      <c r="A10" s="14" t="s">
        <v>77</v>
      </c>
      <c r="B10" s="13">
        <f>IF(B6=0,"",B9/B6)</f>
        <v>4.3422680412371131</v>
      </c>
      <c r="C10" t="s">
        <v>78</v>
      </c>
      <c r="D10" s="4" t="s">
        <v>79</v>
      </c>
      <c r="E10" s="4"/>
    </row>
    <row r="11" spans="1:5" ht="16">
      <c r="A11" s="14" t="s">
        <v>80</v>
      </c>
      <c r="B11" s="13">
        <f>B10*(1+Unos!B9)</f>
        <v>5.6449484536082473</v>
      </c>
      <c r="C11" t="s">
        <v>78</v>
      </c>
      <c r="D11" s="4" t="s">
        <v>81</v>
      </c>
      <c r="E11" s="4"/>
    </row>
    <row r="12" spans="1:5" ht="32">
      <c r="A12" s="2" t="s">
        <v>82</v>
      </c>
      <c r="B12" s="15">
        <f>IF(Unos!B9&gt;=1,"",B10/(1-Unos!B9))</f>
        <v>6.2032400589101622</v>
      </c>
      <c r="C12" s="2" t="s">
        <v>78</v>
      </c>
      <c r="D12" s="16" t="s">
        <v>83</v>
      </c>
      <c r="E12" s="16" t="s">
        <v>84</v>
      </c>
    </row>
    <row r="13" spans="1:5" ht="16">
      <c r="A13" s="14" t="s">
        <v>85</v>
      </c>
      <c r="B13" s="13">
        <f>B12-B10</f>
        <v>1.8609720176730491</v>
      </c>
      <c r="C13" t="s">
        <v>78</v>
      </c>
      <c r="D13" s="4" t="s">
        <v>86</v>
      </c>
      <c r="E13" s="4"/>
    </row>
  </sheetData>
  <mergeCells count="2">
    <mergeCell ref="A1:E1"/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Uputstvo</vt:lpstr>
      <vt:lpstr>Unos</vt:lpstr>
      <vt:lpstr>Kalkulacija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dodiksasa@yahoo.com</cp:lastModifiedBy>
  <dcterms:created xsi:type="dcterms:W3CDTF">2026-06-24T06:49:12Z</dcterms:created>
  <dcterms:modified xsi:type="dcterms:W3CDTF">2026-06-24T06:49:12Z</dcterms:modified>
</cp:coreProperties>
</file>