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asa/Desktop/Materijali za akademiju /RURALIS-Agrobiznis-akademija-Serija-2/03-Excel-alati/"/>
    </mc:Choice>
  </mc:AlternateContent>
  <xr:revisionPtr revIDLastSave="0" documentId="8_{3E13EC66-55C7-A642-82A1-5641F8BFD026}" xr6:coauthVersionLast="47" xr6:coauthVersionMax="47" xr10:uidLastSave="{00000000-0000-0000-0000-000000000000}"/>
  <bookViews>
    <workbookView xWindow="0" yWindow="600" windowWidth="38400" windowHeight="19440" activeTab="3" xr2:uid="{00000000-000D-0000-FFFF-FFFF00000000}"/>
  </bookViews>
  <sheets>
    <sheet name="Uputstvo" sheetId="1" r:id="rId1"/>
    <sheet name="Pretpostavke" sheetId="2" r:id="rId2"/>
    <sheet name="Plan 3 godine" sheetId="3" r:id="rId3"/>
    <sheet name="Mjesecni plan Y1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4" l="1"/>
  <c r="D11" i="3"/>
  <c r="C11" i="3"/>
  <c r="B11" i="3"/>
  <c r="H9" i="4" s="1"/>
  <c r="D8" i="3"/>
  <c r="C8" i="3"/>
  <c r="B8" i="3"/>
  <c r="J7" i="4" s="1"/>
  <c r="D6" i="3"/>
  <c r="D9" i="3" s="1"/>
  <c r="D12" i="3" s="1"/>
  <c r="D15" i="3" s="1"/>
  <c r="C6" i="3"/>
  <c r="C9" i="3" s="1"/>
  <c r="C12" i="3" s="1"/>
  <c r="C15" i="3" s="1"/>
  <c r="B6" i="3"/>
  <c r="G6" i="4" s="1"/>
  <c r="H6" i="4" l="1"/>
  <c r="C7" i="4"/>
  <c r="K7" i="4"/>
  <c r="I9" i="4"/>
  <c r="I6" i="4"/>
  <c r="I8" i="4" s="1"/>
  <c r="I10" i="4" s="1"/>
  <c r="D7" i="4"/>
  <c r="L7" i="4"/>
  <c r="B9" i="4"/>
  <c r="J9" i="4"/>
  <c r="B6" i="4"/>
  <c r="J6" i="4"/>
  <c r="J8" i="4" s="1"/>
  <c r="J10" i="4" s="1"/>
  <c r="E7" i="4"/>
  <c r="M7" i="4"/>
  <c r="C9" i="4"/>
  <c r="K9" i="4"/>
  <c r="D9" i="4"/>
  <c r="L9" i="4"/>
  <c r="D6" i="4"/>
  <c r="L6" i="4"/>
  <c r="G7" i="4"/>
  <c r="G8" i="4" s="1"/>
  <c r="G10" i="4" s="1"/>
  <c r="E9" i="4"/>
  <c r="M9" i="4"/>
  <c r="K6" i="4"/>
  <c r="K8" i="4" s="1"/>
  <c r="K10" i="4" s="1"/>
  <c r="E6" i="4"/>
  <c r="M6" i="4"/>
  <c r="H7" i="4"/>
  <c r="F9" i="4"/>
  <c r="C6" i="4"/>
  <c r="C8" i="4" s="1"/>
  <c r="F7" i="4"/>
  <c r="B9" i="3"/>
  <c r="B12" i="3" s="1"/>
  <c r="B15" i="3" s="1"/>
  <c r="F6" i="4"/>
  <c r="F8" i="4" s="1"/>
  <c r="F10" i="4" s="1"/>
  <c r="I7" i="4"/>
  <c r="G9" i="4"/>
  <c r="B7" i="4"/>
  <c r="N6" i="4" l="1"/>
  <c r="B8" i="4"/>
  <c r="C10" i="4"/>
  <c r="L8" i="4"/>
  <c r="L10" i="4" s="1"/>
  <c r="D8" i="4"/>
  <c r="D10" i="4" s="1"/>
  <c r="H8" i="4"/>
  <c r="H10" i="4" s="1"/>
  <c r="N7" i="4"/>
  <c r="M8" i="4"/>
  <c r="M10" i="4" s="1"/>
  <c r="E8" i="4"/>
  <c r="E10" i="4" s="1"/>
  <c r="N9" i="4"/>
  <c r="B10" i="4" l="1"/>
  <c r="N8" i="4"/>
  <c r="B11" i="4" l="1"/>
  <c r="C11" i="4" s="1"/>
  <c r="D11" i="4" s="1"/>
  <c r="E11" i="4" s="1"/>
  <c r="F11" i="4" s="1"/>
  <c r="G11" i="4" s="1"/>
  <c r="H11" i="4" s="1"/>
  <c r="I11" i="4" s="1"/>
  <c r="J11" i="4" s="1"/>
  <c r="K11" i="4" s="1"/>
  <c r="L11" i="4" s="1"/>
  <c r="M11" i="4" s="1"/>
  <c r="N11" i="4" s="1"/>
  <c r="N10" i="4"/>
</calcChain>
</file>

<file path=xl/sharedStrings.xml><?xml version="1.0" encoding="utf-8"?>
<sst xmlns="http://schemas.openxmlformats.org/spreadsheetml/2006/main" count="95" uniqueCount="90">
  <si>
    <t>Plan prihoda i rashoda za tri godine</t>
  </si>
  <si>
    <t>Agrobiznis akademija · Moj biznis na selu</t>
  </si>
  <si>
    <t>Alat povezuje količinu prodaje, cijene, promjenjive troškove i fiksne troškove kako bi se dobila projekcija poslovnog rezultata za tri godine.</t>
  </si>
  <si>
    <t>Kako koristiti alat</t>
  </si>
  <si>
    <t>Na listu „Pretpostavke“ unesite proizvode, količine, cijene i troškove.</t>
  </si>
  <si>
    <t>Unesite stope rasta količina, cijena i troškova za drugu i treću godinu.</t>
  </si>
  <si>
    <t>Na listu „Plan 3 godine“ pregledajte prihode, rashode i rezultat poslovanja.</t>
  </si>
  <si>
    <t>Na listu „Mjesecni plan Y1“ prilagodite sezonsku raspodjelu prodaje za prvu godinu.</t>
  </si>
  <si>
    <t>Napravite najmanje konzervativni i realni scenario prije ulaganja.</t>
  </si>
  <si>
    <t>Važne napomene</t>
  </si>
  <si>
    <t>• Plava polja su ulazne pretpostavke, a crne i zelene ćelije sadrže formule.</t>
  </si>
  <si>
    <t>• Iznosi su u KM. Količine se unose u jedinici koja odgovara proizvodu.</t>
  </si>
  <si>
    <t>• Projekcije nisu garancija rezultata; redovno ih ažurirajte stvarnim podacima.</t>
  </si>
  <si>
    <t>Pretpostavke prodaje i troškova</t>
  </si>
  <si>
    <t>Primjer je popunjen za nekoliko proizvoda; zamijenite ga vlastitim podacima.</t>
  </si>
  <si>
    <t>Proizvod/usluga</t>
  </si>
  <si>
    <t>Jedinica</t>
  </si>
  <si>
    <t>Količina Y1</t>
  </si>
  <si>
    <t>Rast količine Y2</t>
  </si>
  <si>
    <t>Rast količine Y3</t>
  </si>
  <si>
    <t>Cijena Y1 (KM)</t>
  </si>
  <si>
    <t>Rast cijene Y2</t>
  </si>
  <si>
    <t>Rast cijene Y3</t>
  </si>
  <si>
    <t>Var. trošak/jed. Y1</t>
  </si>
  <si>
    <t>Rast var. troška Y2</t>
  </si>
  <si>
    <t>Rast var. troška Y3</t>
  </si>
  <si>
    <t>Svježe jagode</t>
  </si>
  <si>
    <t>kg</t>
  </si>
  <si>
    <t>Džem od jagode</t>
  </si>
  <si>
    <t>tegla</t>
  </si>
  <si>
    <t>Poklon paketi</t>
  </si>
  <si>
    <t>paket</t>
  </si>
  <si>
    <t>Agroturistička radionica</t>
  </si>
  <si>
    <t>učesnik</t>
  </si>
  <si>
    <t>Fiksni godišnji troškovi</t>
  </si>
  <si>
    <t>Vrsta troška</t>
  </si>
  <si>
    <t>Godina 1 (KM)</t>
  </si>
  <si>
    <t>Rast Y2</t>
  </si>
  <si>
    <t>Rast Y3</t>
  </si>
  <si>
    <t>Zakup prostora</t>
  </si>
  <si>
    <t>Plate i doprinosi</t>
  </si>
  <si>
    <t>Energija i komunalije</t>
  </si>
  <si>
    <t>Marketing</t>
  </si>
  <si>
    <t>Transport i dostava</t>
  </si>
  <si>
    <t>Administracija i usluge</t>
  </si>
  <si>
    <t>Održavanje</t>
  </si>
  <si>
    <t>Ostali fiksni troškovi</t>
  </si>
  <si>
    <t>Automatski izračun na osnovu pretpostavki.</t>
  </si>
  <si>
    <t>Stavka</t>
  </si>
  <si>
    <t>Godina 1</t>
  </si>
  <si>
    <t>Godina 2</t>
  </si>
  <si>
    <t>Godina 3</t>
  </si>
  <si>
    <t>Napomena</t>
  </si>
  <si>
    <t>PRIHODI</t>
  </si>
  <si>
    <t>Prihod od prodaje</t>
  </si>
  <si>
    <t>Količina × cijena</t>
  </si>
  <si>
    <t>PROMJENJIVI TROŠKOVI</t>
  </si>
  <si>
    <t>Promjenjivi troškovi</t>
  </si>
  <si>
    <t>Količina × varijabilni trošak</t>
  </si>
  <si>
    <t>BRUTO DOBIT</t>
  </si>
  <si>
    <t>FIKSNI TROŠKOVI</t>
  </si>
  <si>
    <t>Prihod − promjenjivi troškovi</t>
  </si>
  <si>
    <t>Fiksni troškovi</t>
  </si>
  <si>
    <t>OPERATIVNI REZULTAT</t>
  </si>
  <si>
    <t>Godišnji fiksni troškovi</t>
  </si>
  <si>
    <t>Amortizacija</t>
  </si>
  <si>
    <t>Bruto dobit − fiksni troškovi</t>
  </si>
  <si>
    <t>Kamate i drugi finansijski rashodi</t>
  </si>
  <si>
    <t>Unesite procjenu</t>
  </si>
  <si>
    <t>REZULTAT PRIJE POREZA</t>
  </si>
  <si>
    <t>Mjesečni plan prihoda i rashoda – Godina 1</t>
  </si>
  <si>
    <t>Raspodijelite godišnje vrijednosti prema sezonalnosti poslovanja.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</si>
  <si>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</si>
  <si>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</si>
  <si>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</si>
  <si>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</si>
  <si>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</si>
  <si>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</si>
  <si>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</si>
  <si>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</si>
  <si>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</si>
  <si>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</si>
  <si>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</si>
  <si>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</si>
  <si>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Ukupno</t>
  </si>
  <si>
    <t>Udio godišnje prodaje</t>
  </si>
  <si>
    <t>Prihodi</t>
  </si>
  <si>
    <t>Bruto dobit</t>
  </si>
  <si>
    <t>Operativni rezultat</t>
  </si>
  <si>
    <t>Kumulativni rezultat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</si>
</sst>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(#,##0\);\-"/>
    <numFmt numFmtId="165" formatCode="0.0%;[Red]\(0.0%\);\-"/>
    <numFmt numFmtId="166" formatCode="#,##0.00\ &quot;KM&quot;;[Red]\(#,##0.00\ &quot;KM&quot;\);\-"/>
  </numFmts>
  <fonts count="13">
    <font>
      <sz val="11"/>
      <name val="Carlito"/>
    </font>
    <font>
      <b/>
      <sz val="18"/>
      <color rgb="FFFFFFFF"/>
      <name val="Carlito"/>
    </font>
    <font>
      <i/>
      <sz val="10"/>
      <color rgb="FF315B3A"/>
      <name val="Carlito"/>
    </font>
    <font>
      <sz val="11"/>
      <color rgb="FF315B3A"/>
      <name val="Carlito"/>
    </font>
    <font>
      <b/>
      <sz val="11"/>
      <color rgb="FFFFFFFF"/>
      <name val="Carlito"/>
    </font>
    <font>
      <b/>
      <sz val="11"/>
      <color rgb="FF315B3A"/>
      <name val="Carlito"/>
    </font>
    <font>
      <sz val="11"/>
      <color rgb="FF0000FF"/>
      <name val="Carlito"/>
    </font>
    <font>
      <sz val="11"/>
      <color rgb="FF666666"/>
      <name val="Carlito"/>
    </font>
    <font>
      <sz val="11"/>
      <color rgb="FF008000"/>
      <name val="Carlito"/>
    </font>
    <font>
      <b/>
      <sz val="11"/>
      <color rgb="FF008000"/>
      <name val="Carlito"/>
    </font>
    <font>
      <b/>
      <sz val="11"/>
      <color rgb="FF000000"/>
      <name val="Carlito"/>
    </font>
    <font>
      <sz val="11"/>
      <color rgb="FF000000"/>
      <name val="Carlito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315B3A"/>
      </patternFill>
    </fill>
    <fill>
      <patternFill patternType="solid">
        <fgColor rgb="FFEAF2EB"/>
      </patternFill>
    </fill>
    <fill>
      <patternFill patternType="solid">
        <fgColor rgb="FFF6F8F5"/>
      </patternFill>
    </fill>
    <fill>
      <patternFill patternType="solid">
        <fgColor rgb="FF6B8E5A"/>
      </patternFill>
    </fill>
    <fill>
      <patternFill patternType="solid">
        <fgColor rgb="FFFFFFFF"/>
      </patternFill>
    </fill>
    <fill>
      <patternFill patternType="solid">
        <fgColor rgb="FFFFFD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164" fontId="6" fillId="7" borderId="0" xfId="0" applyNumberFormat="1" applyFon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166" fontId="6" fillId="7" borderId="0" xfId="0" applyNumberFormat="1" applyFont="1" applyFill="1" applyAlignment="1">
      <alignment vertical="center"/>
    </xf>
    <xf numFmtId="0" fontId="7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166" fontId="8" fillId="0" borderId="0" xfId="0" applyNumberFormat="1" applyFont="1" applyAlignment="1">
      <alignment vertical="center"/>
    </xf>
    <xf numFmtId="166" fontId="9" fillId="5" borderId="0" xfId="0" applyNumberFormat="1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vertical="center"/>
    </xf>
    <xf numFmtId="166" fontId="10" fillId="3" borderId="0" xfId="0" applyNumberFormat="1" applyFont="1" applyFill="1" applyAlignment="1">
      <alignment vertical="center"/>
    </xf>
    <xf numFmtId="165" fontId="11" fillId="3" borderId="0" xfId="0" applyNumberFormat="1" applyFont="1" applyFill="1" applyAlignment="1">
      <alignment vertical="center"/>
    </xf>
    <xf numFmtId="0" fontId="12" fillId="4" borderId="0" xfId="0" applyFont="1" applyFill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2">
    <dxf>
      <font>
        <color rgb="FFC00000"/>
      </font>
      <fill>
        <patternFill patternType="solid">
          <bgColor rgb="FFFDE9E7"/>
        </patternFill>
      </fill>
    </dxf>
    <dxf>
      <font>
        <color rgb="FFC00000"/>
      </font>
      <fill>
        <patternFill patternType="solid"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r>
              <a:rPr lang="en-GB"/>
              <a:t>Prihodi, rashodi i rezultat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Godina 1</c:v>
          </c:tx>
          <c:invertIfNegative val="1"/>
          <c:cat>
            <c:strRef>
              <c:f>'Plan 3 godine'!$A$5:$A$15</c:f>
              <c:strCache>
                <c:ptCount val="11"/>
                <c:pt idx="0">
                  <c:v>PRIHODI</c:v>
                </c:pt>
                <c:pt idx="1">
                  <c:v>Prihod od prodaje</c:v>
                </c:pt>
                <c:pt idx="2">
                  <c:v>PROMJENJIVI TROŠKOVI</c:v>
                </c:pt>
                <c:pt idx="3">
                  <c:v>Promjenjivi troškovi</c:v>
                </c:pt>
                <c:pt idx="4">
                  <c:v>BRUTO DOBIT</c:v>
                </c:pt>
                <c:pt idx="5">
                  <c:v>FIKSNI TROŠKOVI</c:v>
                </c:pt>
                <c:pt idx="6">
                  <c:v>Fiksni troškovi</c:v>
                </c:pt>
                <c:pt idx="7">
                  <c:v>OPERATIVNI REZULTAT</c:v>
                </c:pt>
                <c:pt idx="8">
                  <c:v>Amortizacija</c:v>
                </c:pt>
                <c:pt idx="9">
                  <c:v>Kamate i drugi finansijski rashodi</c:v>
                </c:pt>
                <c:pt idx="10">
                  <c:v>REZULTAT PRIJE POREZA</c:v>
                </c:pt>
              </c:strCache>
            </c:strRef>
          </c:cat>
          <c:val>
            <c:numRef>
              <c:f>'Plan 3 godine'!$B$5:$B$15</c:f>
              <c:numCache>
                <c:formatCode>#,##0.00\ "KM";[Red]\(#,##0.00\ "KM"\);\-</c:formatCode>
                <c:ptCount val="11"/>
                <c:pt idx="1">
                  <c:v>53700</c:v>
                </c:pt>
                <c:pt idx="3">
                  <c:v>23400</c:v>
                </c:pt>
                <c:pt idx="4">
                  <c:v>30300</c:v>
                </c:pt>
                <c:pt idx="6">
                  <c:v>38200</c:v>
                </c:pt>
                <c:pt idx="7">
                  <c:v>-7900</c:v>
                </c:pt>
                <c:pt idx="8">
                  <c:v>3500</c:v>
                </c:pt>
                <c:pt idx="9">
                  <c:v>800</c:v>
                </c:pt>
                <c:pt idx="10">
                  <c:v>-12200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6-A042-96B7-1D38CA4BB89C}"/>
            </c:ext>
          </c:extLst>
        </c:ser>
        <c:ser>
          <c:idx val="1"/>
          <c:order val="1"/>
          <c:tx>
            <c:v>Godina 2</c:v>
          </c:tx>
          <c:invertIfNegative val="1"/>
          <c:cat>
            <c:strRef>
              <c:f>'Plan 3 godine'!$A$5:$A$15</c:f>
              <c:strCache>
                <c:ptCount val="11"/>
                <c:pt idx="0">
                  <c:v>PRIHODI</c:v>
                </c:pt>
                <c:pt idx="1">
                  <c:v>Prihod od prodaje</c:v>
                </c:pt>
                <c:pt idx="2">
                  <c:v>PROMJENJIVI TROŠKOVI</c:v>
                </c:pt>
                <c:pt idx="3">
                  <c:v>Promjenjivi troškovi</c:v>
                </c:pt>
                <c:pt idx="4">
                  <c:v>BRUTO DOBIT</c:v>
                </c:pt>
                <c:pt idx="5">
                  <c:v>FIKSNI TROŠKOVI</c:v>
                </c:pt>
                <c:pt idx="6">
                  <c:v>Fiksni troškovi</c:v>
                </c:pt>
                <c:pt idx="7">
                  <c:v>OPERATIVNI REZULTAT</c:v>
                </c:pt>
                <c:pt idx="8">
                  <c:v>Amortizacija</c:v>
                </c:pt>
                <c:pt idx="9">
                  <c:v>Kamate i drugi finansijski rashodi</c:v>
                </c:pt>
                <c:pt idx="10">
                  <c:v>REZULTAT PRIJE POREZA</c:v>
                </c:pt>
              </c:strCache>
            </c:strRef>
          </c:cat>
          <c:val>
            <c:numRef>
              <c:f>'Plan 3 godine'!$C$5:$C$15</c:f>
              <c:numCache>
                <c:formatCode>#,##0.00\ "KM";[Red]\(#,##0.00\ "KM"\);\-</c:formatCode>
                <c:ptCount val="11"/>
                <c:pt idx="1">
                  <c:v>62819.7</c:v>
                </c:pt>
                <c:pt idx="3">
                  <c:v>27643.200000000004</c:v>
                </c:pt>
                <c:pt idx="4">
                  <c:v>35176.499999999993</c:v>
                </c:pt>
                <c:pt idx="6">
                  <c:v>39914</c:v>
                </c:pt>
                <c:pt idx="7">
                  <c:v>-4737.5000000000073</c:v>
                </c:pt>
                <c:pt idx="8">
                  <c:v>3500</c:v>
                </c:pt>
                <c:pt idx="9">
                  <c:v>600</c:v>
                </c:pt>
                <c:pt idx="10">
                  <c:v>-8837.5000000000073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6-A042-96B7-1D38CA4BB89C}"/>
            </c:ext>
          </c:extLst>
        </c:ser>
        <c:ser>
          <c:idx val="2"/>
          <c:order val="2"/>
          <c:tx>
            <c:v>Godina 3</c:v>
          </c:tx>
          <c:invertIfNegative val="1"/>
          <c:cat>
            <c:strRef>
              <c:f>'Plan 3 godine'!$A$5:$A$15</c:f>
              <c:strCache>
                <c:ptCount val="11"/>
                <c:pt idx="0">
                  <c:v>PRIHODI</c:v>
                </c:pt>
                <c:pt idx="1">
                  <c:v>Prihod od prodaje</c:v>
                </c:pt>
                <c:pt idx="2">
                  <c:v>PROMJENJIVI TROŠKOVI</c:v>
                </c:pt>
                <c:pt idx="3">
                  <c:v>Promjenjivi troškovi</c:v>
                </c:pt>
                <c:pt idx="4">
                  <c:v>BRUTO DOBIT</c:v>
                </c:pt>
                <c:pt idx="5">
                  <c:v>FIKSNI TROŠKOVI</c:v>
                </c:pt>
                <c:pt idx="6">
                  <c:v>Fiksni troškovi</c:v>
                </c:pt>
                <c:pt idx="7">
                  <c:v>OPERATIVNI REZULTAT</c:v>
                </c:pt>
                <c:pt idx="8">
                  <c:v>Amortizacija</c:v>
                </c:pt>
                <c:pt idx="9">
                  <c:v>Kamate i drugi finansijski rashodi</c:v>
                </c:pt>
                <c:pt idx="10">
                  <c:v>REZULTAT PRIJE POREZA</c:v>
                </c:pt>
              </c:strCache>
            </c:strRef>
          </c:cat>
          <c:val>
            <c:numRef>
              <c:f>'Plan 3 godine'!$D$5:$D$15</c:f>
              <c:numCache>
                <c:formatCode>#,##0.00\ "KM";[Red]\(#,##0.00\ "KM"\);\-</c:formatCode>
                <c:ptCount val="11"/>
                <c:pt idx="1">
                  <c:v>71301.391560000004</c:v>
                </c:pt>
                <c:pt idx="3">
                  <c:v>31374.248255999995</c:v>
                </c:pt>
                <c:pt idx="4">
                  <c:v>39927.143304000012</c:v>
                </c:pt>
                <c:pt idx="6">
                  <c:v>41707.060000000005</c:v>
                </c:pt>
                <c:pt idx="7">
                  <c:v>-1779.916695999993</c:v>
                </c:pt>
                <c:pt idx="8">
                  <c:v>3500</c:v>
                </c:pt>
                <c:pt idx="9">
                  <c:v>400</c:v>
                </c:pt>
                <c:pt idx="10">
                  <c:v>-5679.916695999993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6-A042-96B7-1D38CA4BB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baseColWidth="10" defaultColWidth="8.83203125" defaultRowHeight="14"/>
  <cols>
    <col min="1" max="1" width="8" customWidth="1"/>
    <col min="2" max="2" width="85" customWidth="1"/>
    <col min="3" max="6" width="12" customWidth="1"/>
  </cols>
  <sheetData>
    <row r="1" spans="1:6" ht="45.25" customHeight="1">
      <c r="A1" s="18" t="s">
        <v>0</v>
      </c>
      <c r="B1" s="18"/>
      <c r="C1" s="18"/>
      <c r="D1" s="18"/>
      <c r="E1" s="18"/>
      <c r="F1" s="18"/>
    </row>
    <row r="2" spans="1:6" ht="37.25" customHeight="1">
      <c r="A2" s="19" t="s">
        <v>1</v>
      </c>
      <c r="B2" s="19"/>
      <c r="C2" s="19"/>
      <c r="D2" s="19"/>
      <c r="E2" s="19"/>
      <c r="F2" s="19"/>
    </row>
    <row r="3" spans="1:6" ht="61.25" customHeight="1">
      <c r="A3" s="20" t="s">
        <v>2</v>
      </c>
      <c r="B3" s="20"/>
      <c r="C3" s="20"/>
      <c r="D3" s="20"/>
      <c r="E3" s="20"/>
      <c r="F3" s="20"/>
    </row>
    <row r="5" spans="1:6" ht="32" customHeight="1">
      <c r="A5" s="1" t="s">
        <v>3</v>
      </c>
      <c r="B5" s="1"/>
      <c r="C5" s="1"/>
      <c r="D5" s="1"/>
      <c r="E5" s="1"/>
      <c r="F5" s="1"/>
    </row>
    <row r="6" spans="1:6" ht="16">
      <c r="A6" s="3">
        <v>1</v>
      </c>
      <c r="B6" s="4" t="s">
        <v>4</v>
      </c>
    </row>
    <row r="7" spans="1:6" ht="16">
      <c r="A7" s="3">
        <v>2</v>
      </c>
      <c r="B7" s="4" t="s">
        <v>5</v>
      </c>
    </row>
    <row r="8" spans="1:6" ht="16">
      <c r="A8" s="3">
        <v>3</v>
      </c>
      <c r="B8" s="4" t="s">
        <v>6</v>
      </c>
    </row>
    <row r="9" spans="1:6" ht="16">
      <c r="A9" s="3">
        <v>4</v>
      </c>
      <c r="B9" s="4" t="s">
        <v>7</v>
      </c>
    </row>
    <row r="10" spans="1:6" ht="16">
      <c r="A10" s="3">
        <v>5</v>
      </c>
      <c r="B10" s="4" t="s">
        <v>8</v>
      </c>
    </row>
    <row r="12" spans="1:6" ht="32" customHeight="1">
      <c r="A12" s="1" t="s">
        <v>9</v>
      </c>
      <c r="B12" s="1"/>
      <c r="C12" s="1"/>
      <c r="D12" s="1"/>
      <c r="E12" s="1"/>
      <c r="F12" s="1"/>
    </row>
    <row r="13" spans="1:6" ht="40" customHeight="1">
      <c r="A13" s="21" t="s">
        <v>10</v>
      </c>
      <c r="B13" s="21"/>
      <c r="C13" s="21"/>
      <c r="D13" s="21"/>
      <c r="E13" s="21"/>
      <c r="F13" s="21"/>
    </row>
    <row r="14" spans="1:6" ht="40" customHeight="1">
      <c r="A14" s="22" t="s">
        <v>11</v>
      </c>
      <c r="B14" s="22"/>
      <c r="C14" s="22"/>
      <c r="D14" s="22"/>
      <c r="E14" s="22"/>
      <c r="F14" s="22"/>
    </row>
    <row r="15" spans="1:6" ht="40" customHeight="1">
      <c r="A15" s="21" t="s">
        <v>12</v>
      </c>
      <c r="B15" s="21"/>
      <c r="C15" s="21"/>
      <c r="D15" s="21"/>
      <c r="E15" s="21"/>
      <c r="F15" s="21"/>
    </row>
  </sheetData>
  <mergeCells count="4">
    <mergeCell ref="A1:F1"/>
    <mergeCell ref="A2:F2"/>
    <mergeCell ref="A3:F3"/>
    <mergeCell ref="A13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>
      <selection sqref="A1:K1"/>
    </sheetView>
  </sheetViews>
  <sheetFormatPr baseColWidth="10" defaultColWidth="8.83203125" defaultRowHeight="14"/>
  <cols>
    <col min="1" max="1" width="30" customWidth="1"/>
    <col min="2" max="2" width="14" customWidth="1"/>
    <col min="3" max="8" width="16" customWidth="1"/>
    <col min="9" max="11" width="18" customWidth="1"/>
  </cols>
  <sheetData>
    <row r="1" spans="1:11" ht="45.25" customHeight="1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7.25" customHeight="1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4" spans="1:11" ht="40" customHeight="1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</row>
    <row r="5" spans="1:11">
      <c r="A5" s="6" t="s">
        <v>26</v>
      </c>
      <c r="B5" s="6" t="s">
        <v>27</v>
      </c>
      <c r="C5" s="7">
        <v>4200</v>
      </c>
      <c r="D5" s="8">
        <v>0.1</v>
      </c>
      <c r="E5" s="8">
        <v>0.08</v>
      </c>
      <c r="F5" s="9">
        <v>6.5</v>
      </c>
      <c r="G5" s="8">
        <v>0.03</v>
      </c>
      <c r="H5" s="8">
        <v>0.03</v>
      </c>
      <c r="I5" s="9">
        <v>2.8</v>
      </c>
      <c r="J5" s="8">
        <v>0.04</v>
      </c>
      <c r="K5" s="8">
        <v>0.03</v>
      </c>
    </row>
    <row r="6" spans="1:11">
      <c r="A6" s="6" t="s">
        <v>28</v>
      </c>
      <c r="B6" s="6" t="s">
        <v>29</v>
      </c>
      <c r="C6" s="7">
        <v>1800</v>
      </c>
      <c r="D6" s="8">
        <v>0.15</v>
      </c>
      <c r="E6" s="8">
        <v>0.1</v>
      </c>
      <c r="F6" s="9">
        <v>8</v>
      </c>
      <c r="G6" s="8">
        <v>0.03</v>
      </c>
      <c r="H6" s="8">
        <v>0.03</v>
      </c>
      <c r="I6" s="9">
        <v>3.6</v>
      </c>
      <c r="J6" s="8">
        <v>0.04</v>
      </c>
      <c r="K6" s="8">
        <v>0.03</v>
      </c>
    </row>
    <row r="7" spans="1:11">
      <c r="A7" s="6" t="s">
        <v>30</v>
      </c>
      <c r="B7" s="6" t="s">
        <v>31</v>
      </c>
      <c r="C7" s="7">
        <v>350</v>
      </c>
      <c r="D7" s="8">
        <v>0.2</v>
      </c>
      <c r="E7" s="8">
        <v>0.15</v>
      </c>
      <c r="F7" s="9">
        <v>24</v>
      </c>
      <c r="G7" s="8">
        <v>0.03</v>
      </c>
      <c r="H7" s="8">
        <v>0.03</v>
      </c>
      <c r="I7" s="9">
        <v>12</v>
      </c>
      <c r="J7" s="8">
        <v>0.04</v>
      </c>
      <c r="K7" s="8">
        <v>0.03</v>
      </c>
    </row>
    <row r="8" spans="1:11">
      <c r="A8" s="6" t="s">
        <v>32</v>
      </c>
      <c r="B8" s="6" t="s">
        <v>33</v>
      </c>
      <c r="C8" s="7">
        <v>120</v>
      </c>
      <c r="D8" s="8">
        <v>0.2</v>
      </c>
      <c r="E8" s="8">
        <v>0.15</v>
      </c>
      <c r="F8" s="9">
        <v>30</v>
      </c>
      <c r="G8" s="8">
        <v>0.03</v>
      </c>
      <c r="H8" s="8">
        <v>0.03</v>
      </c>
      <c r="I8" s="9">
        <v>8</v>
      </c>
      <c r="J8" s="8">
        <v>0.04</v>
      </c>
      <c r="K8" s="8">
        <v>0.03</v>
      </c>
    </row>
    <row r="9" spans="1:11">
      <c r="A9" s="6"/>
      <c r="B9" s="6"/>
      <c r="C9" s="7"/>
      <c r="D9" s="8"/>
      <c r="E9" s="8"/>
      <c r="F9" s="9"/>
      <c r="G9" s="8"/>
      <c r="H9" s="8"/>
      <c r="I9" s="9"/>
      <c r="J9" s="8"/>
      <c r="K9" s="8"/>
    </row>
    <row r="10" spans="1:11">
      <c r="A10" s="6"/>
      <c r="B10" s="6"/>
      <c r="C10" s="7"/>
      <c r="D10" s="8"/>
      <c r="E10" s="8"/>
      <c r="F10" s="9"/>
      <c r="G10" s="8"/>
      <c r="H10" s="8"/>
      <c r="I10" s="9"/>
      <c r="J10" s="8"/>
      <c r="K10" s="8"/>
    </row>
    <row r="11" spans="1:11">
      <c r="A11" s="6"/>
      <c r="B11" s="6"/>
      <c r="C11" s="7"/>
      <c r="D11" s="8"/>
      <c r="E11" s="8"/>
      <c r="F11" s="9"/>
      <c r="G11" s="8"/>
      <c r="H11" s="8"/>
      <c r="I11" s="9"/>
      <c r="J11" s="8"/>
      <c r="K11" s="8"/>
    </row>
    <row r="12" spans="1:11">
      <c r="A12" s="6"/>
      <c r="B12" s="6"/>
      <c r="C12" s="7"/>
      <c r="D12" s="8"/>
      <c r="E12" s="8"/>
      <c r="F12" s="9"/>
      <c r="G12" s="8"/>
      <c r="H12" s="8"/>
      <c r="I12" s="9"/>
      <c r="J12" s="8"/>
      <c r="K12" s="8"/>
    </row>
    <row r="13" spans="1:11">
      <c r="A13" s="6"/>
      <c r="B13" s="6"/>
      <c r="C13" s="7"/>
      <c r="D13" s="8"/>
      <c r="E13" s="8"/>
      <c r="F13" s="9"/>
      <c r="G13" s="8"/>
      <c r="H13" s="8"/>
      <c r="I13" s="9"/>
      <c r="J13" s="8"/>
      <c r="K13" s="8"/>
    </row>
    <row r="14" spans="1:11">
      <c r="A14" s="6"/>
      <c r="B14" s="6"/>
      <c r="C14" s="7"/>
      <c r="D14" s="8"/>
      <c r="E14" s="8"/>
      <c r="F14" s="9"/>
      <c r="G14" s="8"/>
      <c r="H14" s="8"/>
      <c r="I14" s="9"/>
      <c r="J14" s="8"/>
      <c r="K14" s="8"/>
    </row>
    <row r="17" spans="1:4" ht="32" customHeight="1">
      <c r="A17" s="1" t="s">
        <v>34</v>
      </c>
      <c r="B17" s="1"/>
      <c r="C17" s="1"/>
      <c r="D17" s="1"/>
    </row>
    <row r="18" spans="1:4" ht="40" customHeight="1">
      <c r="A18" s="5" t="s">
        <v>35</v>
      </c>
      <c r="B18" s="5" t="s">
        <v>36</v>
      </c>
      <c r="C18" s="5" t="s">
        <v>37</v>
      </c>
      <c r="D18" s="5" t="s">
        <v>38</v>
      </c>
    </row>
    <row r="19" spans="1:4">
      <c r="A19" s="6" t="s">
        <v>39</v>
      </c>
      <c r="B19" s="9">
        <v>4800</v>
      </c>
      <c r="C19" s="8">
        <v>0.03</v>
      </c>
      <c r="D19" s="8">
        <v>0.03</v>
      </c>
    </row>
    <row r="20" spans="1:4">
      <c r="A20" s="6" t="s">
        <v>40</v>
      </c>
      <c r="B20" s="9">
        <v>18000</v>
      </c>
      <c r="C20" s="8">
        <v>0.05</v>
      </c>
      <c r="D20" s="8">
        <v>0.05</v>
      </c>
    </row>
    <row r="21" spans="1:4">
      <c r="A21" s="6" t="s">
        <v>41</v>
      </c>
      <c r="B21" s="9">
        <v>3600</v>
      </c>
      <c r="C21" s="8">
        <v>0.04</v>
      </c>
      <c r="D21" s="8">
        <v>0.04</v>
      </c>
    </row>
    <row r="22" spans="1:4">
      <c r="A22" s="6" t="s">
        <v>42</v>
      </c>
      <c r="B22" s="9">
        <v>2400</v>
      </c>
      <c r="C22" s="8">
        <v>0.05</v>
      </c>
      <c r="D22" s="8">
        <v>0.05</v>
      </c>
    </row>
    <row r="23" spans="1:4">
      <c r="A23" s="6" t="s">
        <v>43</v>
      </c>
      <c r="B23" s="9">
        <v>4200</v>
      </c>
      <c r="C23" s="8">
        <v>0.05</v>
      </c>
      <c r="D23" s="8">
        <v>0.05</v>
      </c>
    </row>
    <row r="24" spans="1:4">
      <c r="A24" s="6" t="s">
        <v>44</v>
      </c>
      <c r="B24" s="9">
        <v>2200</v>
      </c>
      <c r="C24" s="8">
        <v>0.04</v>
      </c>
      <c r="D24" s="8">
        <v>0.04</v>
      </c>
    </row>
    <row r="25" spans="1:4">
      <c r="A25" s="6" t="s">
        <v>45</v>
      </c>
      <c r="B25" s="9">
        <v>1800</v>
      </c>
      <c r="C25" s="8">
        <v>0.04</v>
      </c>
      <c r="D25" s="8">
        <v>0.04</v>
      </c>
    </row>
    <row r="26" spans="1:4">
      <c r="A26" s="6" t="s">
        <v>46</v>
      </c>
      <c r="B26" s="9">
        <v>1200</v>
      </c>
      <c r="C26" s="8">
        <v>0.03</v>
      </c>
      <c r="D26" s="8">
        <v>0.03</v>
      </c>
    </row>
  </sheetData>
  <mergeCells count="2">
    <mergeCell ref="A1:K1"/>
    <mergeCell ref="A2:K2"/>
  </mergeCells>
  <conditionalFormatting sqref="C5:K14">
    <cfRule type="expression" dxfId="1" priority="1">
      <formula>MIN(C5:K5)&lt;0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sqref="A1:E1"/>
    </sheetView>
  </sheetViews>
  <sheetFormatPr baseColWidth="10" defaultColWidth="8.83203125" defaultRowHeight="14"/>
  <cols>
    <col min="1" max="1" width="38" customWidth="1"/>
    <col min="2" max="4" width="18" customWidth="1"/>
    <col min="5" max="5" width="32" customWidth="1"/>
  </cols>
  <sheetData>
    <row r="1" spans="1:5" ht="45.25" customHeight="1">
      <c r="A1" s="18" t="s">
        <v>0</v>
      </c>
      <c r="B1" s="18"/>
      <c r="C1" s="18"/>
      <c r="D1" s="18"/>
      <c r="E1" s="18"/>
    </row>
    <row r="2" spans="1:5" ht="37.25" customHeight="1">
      <c r="A2" s="19" t="s">
        <v>47</v>
      </c>
      <c r="B2" s="19"/>
      <c r="C2" s="19"/>
      <c r="D2" s="19"/>
      <c r="E2" s="19"/>
    </row>
    <row r="4" spans="1:5" ht="40" customHeight="1">
      <c r="A4" s="5" t="s">
        <v>48</v>
      </c>
      <c r="B4" s="5" t="s">
        <v>49</v>
      </c>
      <c r="C4" s="5" t="s">
        <v>50</v>
      </c>
      <c r="D4" s="5" t="s">
        <v>51</v>
      </c>
      <c r="E4" s="5" t="s">
        <v>52</v>
      </c>
    </row>
    <row r="5" spans="1:5" ht="32" customHeight="1">
      <c r="A5" s="1" t="s">
        <v>53</v>
      </c>
      <c r="B5" s="1"/>
      <c r="C5" s="1"/>
      <c r="D5" s="1"/>
      <c r="E5" s="1"/>
    </row>
    <row r="6" spans="1:5" ht="15">
      <c r="A6" t="s">
        <v>54</v>
      </c>
      <c r="B6" s="12">
        <f>SUMPRODUCT(Pretpostavke!$C$5:$C$14,Pretpostavke!$F$5:$F$14)</f>
        <v>53700</v>
      </c>
      <c r="C6" s="12">
        <f>SUMPRODUCT(Pretpostavke!$C$5:$C$14*(1+Pretpostavke!$D$5:$D$14),Pretpostavke!$F$5:$F$14*(1+Pretpostavke!$G$5:$G$14))</f>
        <v>62819.7</v>
      </c>
      <c r="D6" s="12">
        <f>SUMPRODUCT(Pretpostavke!$C$5:$C$14*(1+Pretpostavke!$D$5:$D$14)*(1+Pretpostavke!$E$5:$E$14),Pretpostavke!$F$5:$F$14*(1+Pretpostavke!$G$5:$G$14)*(1+Pretpostavke!$H$5:$H$14))</f>
        <v>71301.391560000004</v>
      </c>
      <c r="E6" s="10" t="s">
        <v>55</v>
      </c>
    </row>
    <row r="7" spans="1:5" ht="32" customHeight="1">
      <c r="A7" s="1" t="s">
        <v>56</v>
      </c>
      <c r="B7" s="13"/>
      <c r="C7" s="13"/>
      <c r="D7" s="13"/>
      <c r="E7" s="1"/>
    </row>
    <row r="8" spans="1:5" ht="15">
      <c r="A8" t="s">
        <v>57</v>
      </c>
      <c r="B8" s="12">
        <f>SUMPRODUCT(Pretpostavke!$C$5:$C$14,Pretpostavke!$I$5:$I$14)</f>
        <v>23400</v>
      </c>
      <c r="C8" s="12">
        <f>SUMPRODUCT(Pretpostavke!$C$5:$C$14*(1+Pretpostavke!$D$5:$D$14),Pretpostavke!$I$5:$I$14*(1+Pretpostavke!$J$5:$J$14))</f>
        <v>27643.200000000004</v>
      </c>
      <c r="D8" s="12">
        <f>SUMPRODUCT(Pretpostavke!$C$5:$C$14*(1+Pretpostavke!$D$5:$D$14)*(1+Pretpostavke!$E$5:$E$14),Pretpostavke!$I$5:$I$14*(1+Pretpostavke!$J$5:$J$14)*(1+Pretpostavke!$K$5:$K$14))</f>
        <v>31374.248255999995</v>
      </c>
      <c r="E8" s="10" t="s">
        <v>58</v>
      </c>
    </row>
    <row r="9" spans="1:5" ht="15">
      <c r="A9" s="2" t="s">
        <v>59</v>
      </c>
      <c r="B9" s="14">
        <f>B6-B8</f>
        <v>30300</v>
      </c>
      <c r="C9" s="14">
        <f>C6-C8</f>
        <v>35176.499999999993</v>
      </c>
      <c r="D9" s="14">
        <f>D6-D8</f>
        <v>39927.143304000012</v>
      </c>
      <c r="E9" s="11"/>
    </row>
    <row r="10" spans="1:5" ht="32" customHeight="1">
      <c r="A10" s="1" t="s">
        <v>60</v>
      </c>
      <c r="B10" s="13"/>
      <c r="C10" s="13"/>
      <c r="D10" s="13"/>
      <c r="E10" s="1" t="s">
        <v>61</v>
      </c>
    </row>
    <row r="11" spans="1:5">
      <c r="A11" t="s">
        <v>62</v>
      </c>
      <c r="B11" s="12">
        <f>SUM(Pretpostavke!$B$19:$B$26)</f>
        <v>38200</v>
      </c>
      <c r="C11" s="12">
        <f>SUMPRODUCT(Pretpostavke!$B$19:$B$26,1+Pretpostavke!$C$19:$C$26)</f>
        <v>39914</v>
      </c>
      <c r="D11" s="12">
        <f>SUMPRODUCT(Pretpostavke!$B$19:$B$26,(1+Pretpostavke!$C$19:$C$26)*(1+Pretpostavke!$D$19:$D$26))</f>
        <v>41707.060000000005</v>
      </c>
      <c r="E11" s="10"/>
    </row>
    <row r="12" spans="1:5" ht="16">
      <c r="A12" s="2" t="s">
        <v>63</v>
      </c>
      <c r="B12" s="14">
        <f>B9-B11</f>
        <v>-7900</v>
      </c>
      <c r="C12" s="14">
        <f>C9-C11</f>
        <v>-4737.5000000000073</v>
      </c>
      <c r="D12" s="14">
        <f>D9-D11</f>
        <v>-1779.916695999993</v>
      </c>
      <c r="E12" s="11" t="s">
        <v>64</v>
      </c>
    </row>
    <row r="13" spans="1:5" ht="15">
      <c r="A13" t="s">
        <v>65</v>
      </c>
      <c r="B13" s="9">
        <v>3500</v>
      </c>
      <c r="C13" s="9">
        <v>3500</v>
      </c>
      <c r="D13" s="9">
        <v>3500</v>
      </c>
      <c r="E13" s="10" t="s">
        <v>66</v>
      </c>
    </row>
    <row r="14" spans="1:5" ht="15">
      <c r="A14" t="s">
        <v>67</v>
      </c>
      <c r="B14" s="9">
        <v>800</v>
      </c>
      <c r="C14" s="9">
        <v>600</v>
      </c>
      <c r="D14" s="9">
        <v>400</v>
      </c>
      <c r="E14" s="10" t="s">
        <v>68</v>
      </c>
    </row>
    <row r="15" spans="1:5" ht="16">
      <c r="A15" s="2" t="s">
        <v>69</v>
      </c>
      <c r="B15" s="15">
        <f>B12-B13-B14</f>
        <v>-12200</v>
      </c>
      <c r="C15" s="15">
        <f>C12-C13-C14</f>
        <v>-8837.5000000000073</v>
      </c>
      <c r="D15" s="15">
        <f>D12-D13-D14</f>
        <v>-5679.916695999993</v>
      </c>
      <c r="E15" s="11" t="s">
        <v>68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workbookViewId="0">
      <selection sqref="A1:N1"/>
    </sheetView>
  </sheetViews>
  <sheetFormatPr baseColWidth="10" defaultColWidth="8.83203125" defaultRowHeight="14"/>
  <cols>
    <col min="1" max="1" width="28" customWidth="1"/>
    <col min="2" max="14" width="14" customWidth="1"/>
  </cols>
  <sheetData>
    <row r="1" spans="1:14" ht="45.25" customHeight="1">
      <c r="A1" s="18" t="s">
        <v>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7.25" customHeight="1">
      <c r="A2" s="19" t="s">
        <v>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 ht="40" customHeight="1">
      <c r="A4" s="5" t="s">
        <v>48</v>
      </c>
      <c r="B4" s="5" t="s">
        <v>72</v>
      </c>
      <c r="C4" s="5" t="s">
        <v>73</v>
      </c>
      <c r="D4" s="5" t="s">
        <v>74</v>
      </c>
      <c r="E4" s="5" t="s">
        <v>75</v>
      </c>
      <c r="F4" s="5" t="s">
        <v>76</v>
      </c>
      <c r="G4" s="5" t="s">
        <v>77</v>
      </c>
      <c r="H4" s="5" t="s">
        <v>78</v>
      </c>
      <c r="I4" s="5" t="s">
        <v>79</v>
      </c>
      <c r="J4" s="5" t="s">
        <v>80</v>
      </c>
      <c r="K4" s="5" t="s">
        <v>81</v>
      </c>
      <c r="L4" s="5" t="s">
        <v>82</v>
      </c>
      <c r="M4" s="5" t="s">
        <v>83</v>
      </c>
      <c r="N4" s="5" t="s">
        <v>84</v>
      </c>
    </row>
    <row r="5" spans="1:14" ht="15">
      <c r="A5" s="17" t="s">
        <v>85</v>
      </c>
      <c r="B5" s="8">
        <v>0.03</v>
      </c>
      <c r="C5" s="8">
        <v>0.03</v>
      </c>
      <c r="D5" s="8">
        <v>0.04</v>
      </c>
      <c r="E5" s="8">
        <v>0.06</v>
      </c>
      <c r="F5" s="8">
        <v>0.09</v>
      </c>
      <c r="G5" s="8">
        <v>0.12</v>
      </c>
      <c r="H5" s="8">
        <v>0.16</v>
      </c>
      <c r="I5" s="8">
        <v>0.17</v>
      </c>
      <c r="J5" s="8">
        <v>0.12</v>
      </c>
      <c r="K5" s="8">
        <v>0.08</v>
      </c>
      <c r="L5" s="8">
        <v>0.05</v>
      </c>
      <c r="M5" s="8">
        <v>0.05</v>
      </c>
      <c r="N5" s="16">
        <f t="shared" ref="N5:N10" si="0">SUM(B5:M5)</f>
        <v>1</v>
      </c>
    </row>
    <row r="6" spans="1:14" ht="15">
      <c r="A6" s="17" t="s">
        <v>86</v>
      </c>
      <c r="B6" s="12">
        <f>'Plan 3 godine'!$B$6*B$5</f>
        <v>1611</v>
      </c>
      <c r="C6" s="12">
        <f>'Plan 3 godine'!$B$6*C$5</f>
        <v>1611</v>
      </c>
      <c r="D6" s="12">
        <f>'Plan 3 godine'!$B$6*D$5</f>
        <v>2148</v>
      </c>
      <c r="E6" s="12">
        <f>'Plan 3 godine'!$B$6*E$5</f>
        <v>3222</v>
      </c>
      <c r="F6" s="12">
        <f>'Plan 3 godine'!$B$6*F$5</f>
        <v>4833</v>
      </c>
      <c r="G6" s="12">
        <f>'Plan 3 godine'!$B$6*G$5</f>
        <v>6444</v>
      </c>
      <c r="H6" s="12">
        <f>'Plan 3 godine'!$B$6*H$5</f>
        <v>8592</v>
      </c>
      <c r="I6" s="12">
        <f>'Plan 3 godine'!$B$6*I$5</f>
        <v>9129</v>
      </c>
      <c r="J6" s="12">
        <f>'Plan 3 godine'!$B$6*J$5</f>
        <v>6444</v>
      </c>
      <c r="K6" s="12">
        <f>'Plan 3 godine'!$B$6*K$5</f>
        <v>4296</v>
      </c>
      <c r="L6" s="12">
        <f>'Plan 3 godine'!$B$6*L$5</f>
        <v>2685</v>
      </c>
      <c r="M6" s="12">
        <f>'Plan 3 godine'!$B$6*M$5</f>
        <v>2685</v>
      </c>
      <c r="N6" s="12">
        <f t="shared" si="0"/>
        <v>53700</v>
      </c>
    </row>
    <row r="7" spans="1:14" ht="15">
      <c r="A7" s="17" t="s">
        <v>57</v>
      </c>
      <c r="B7" s="12">
        <f>'Plan 3 godine'!$B$8*B$5</f>
        <v>702</v>
      </c>
      <c r="C7" s="12">
        <f>'Plan 3 godine'!$B$8*C$5</f>
        <v>702</v>
      </c>
      <c r="D7" s="12">
        <f>'Plan 3 godine'!$B$8*D$5</f>
        <v>936</v>
      </c>
      <c r="E7" s="12">
        <f>'Plan 3 godine'!$B$8*E$5</f>
        <v>1404</v>
      </c>
      <c r="F7" s="12">
        <f>'Plan 3 godine'!$B$8*F$5</f>
        <v>2106</v>
      </c>
      <c r="G7" s="12">
        <f>'Plan 3 godine'!$B$8*G$5</f>
        <v>2808</v>
      </c>
      <c r="H7" s="12">
        <f>'Plan 3 godine'!$B$8*H$5</f>
        <v>3744</v>
      </c>
      <c r="I7" s="12">
        <f>'Plan 3 godine'!$B$8*I$5</f>
        <v>3978.0000000000005</v>
      </c>
      <c r="J7" s="12">
        <f>'Plan 3 godine'!$B$8*J$5</f>
        <v>2808</v>
      </c>
      <c r="K7" s="12">
        <f>'Plan 3 godine'!$B$8*K$5</f>
        <v>1872</v>
      </c>
      <c r="L7" s="12">
        <f>'Plan 3 godine'!$B$8*L$5</f>
        <v>1170</v>
      </c>
      <c r="M7" s="12">
        <f>'Plan 3 godine'!$B$8*M$5</f>
        <v>1170</v>
      </c>
      <c r="N7" s="12">
        <f t="shared" si="0"/>
        <v>23400</v>
      </c>
    </row>
    <row r="8" spans="1:14" ht="15">
      <c r="A8" s="17" t="s">
        <v>87</v>
      </c>
      <c r="B8" s="12">
        <f t="shared" ref="B8:M8" si="1">B6-B7</f>
        <v>909</v>
      </c>
      <c r="C8" s="12">
        <f t="shared" si="1"/>
        <v>909</v>
      </c>
      <c r="D8" s="12">
        <f t="shared" si="1"/>
        <v>1212</v>
      </c>
      <c r="E8" s="12">
        <f t="shared" si="1"/>
        <v>1818</v>
      </c>
      <c r="F8" s="12">
        <f t="shared" si="1"/>
        <v>2727</v>
      </c>
      <c r="G8" s="12">
        <f t="shared" si="1"/>
        <v>3636</v>
      </c>
      <c r="H8" s="12">
        <f t="shared" si="1"/>
        <v>4848</v>
      </c>
      <c r="I8" s="12">
        <f t="shared" si="1"/>
        <v>5151</v>
      </c>
      <c r="J8" s="12">
        <f t="shared" si="1"/>
        <v>3636</v>
      </c>
      <c r="K8" s="12">
        <f t="shared" si="1"/>
        <v>2424</v>
      </c>
      <c r="L8" s="12">
        <f t="shared" si="1"/>
        <v>1515</v>
      </c>
      <c r="M8" s="12">
        <f t="shared" si="1"/>
        <v>1515</v>
      </c>
      <c r="N8" s="12">
        <f t="shared" si="0"/>
        <v>30300</v>
      </c>
    </row>
    <row r="9" spans="1:14" ht="15">
      <c r="A9" s="17" t="s">
        <v>62</v>
      </c>
      <c r="B9" s="12">
        <f>'Plan 3 godine'!$B$11/12</f>
        <v>3183.3333333333335</v>
      </c>
      <c r="C9" s="12">
        <f>'Plan 3 godine'!$B$11/12</f>
        <v>3183.3333333333335</v>
      </c>
      <c r="D9" s="12">
        <f>'Plan 3 godine'!$B$11/12</f>
        <v>3183.3333333333335</v>
      </c>
      <c r="E9" s="12">
        <f>'Plan 3 godine'!$B$11/12</f>
        <v>3183.3333333333335</v>
      </c>
      <c r="F9" s="12">
        <f>'Plan 3 godine'!$B$11/12</f>
        <v>3183.3333333333335</v>
      </c>
      <c r="G9" s="12">
        <f>'Plan 3 godine'!$B$11/12</f>
        <v>3183.3333333333335</v>
      </c>
      <c r="H9" s="12">
        <f>'Plan 3 godine'!$B$11/12</f>
        <v>3183.3333333333335</v>
      </c>
      <c r="I9" s="12">
        <f>'Plan 3 godine'!$B$11/12</f>
        <v>3183.3333333333335</v>
      </c>
      <c r="J9" s="12">
        <f>'Plan 3 godine'!$B$11/12</f>
        <v>3183.3333333333335</v>
      </c>
      <c r="K9" s="12">
        <f>'Plan 3 godine'!$B$11/12</f>
        <v>3183.3333333333335</v>
      </c>
      <c r="L9" s="12">
        <f>'Plan 3 godine'!$B$11/12</f>
        <v>3183.3333333333335</v>
      </c>
      <c r="M9" s="12">
        <f>'Plan 3 godine'!$B$11/12</f>
        <v>3183.3333333333335</v>
      </c>
      <c r="N9" s="12">
        <f t="shared" si="0"/>
        <v>38200</v>
      </c>
    </row>
    <row r="10" spans="1:14" ht="15">
      <c r="A10" s="17" t="s">
        <v>88</v>
      </c>
      <c r="B10" s="12">
        <f t="shared" ref="B10:M10" si="2">B8-B9</f>
        <v>-2274.3333333333335</v>
      </c>
      <c r="C10" s="12">
        <f t="shared" si="2"/>
        <v>-2274.3333333333335</v>
      </c>
      <c r="D10" s="12">
        <f t="shared" si="2"/>
        <v>-1971.3333333333335</v>
      </c>
      <c r="E10" s="12">
        <f t="shared" si="2"/>
        <v>-1365.3333333333335</v>
      </c>
      <c r="F10" s="12">
        <f t="shared" si="2"/>
        <v>-456.33333333333348</v>
      </c>
      <c r="G10" s="12">
        <f t="shared" si="2"/>
        <v>452.66666666666652</v>
      </c>
      <c r="H10" s="12">
        <f t="shared" si="2"/>
        <v>1664.6666666666665</v>
      </c>
      <c r="I10" s="12">
        <f t="shared" si="2"/>
        <v>1967.6666666666665</v>
      </c>
      <c r="J10" s="12">
        <f t="shared" si="2"/>
        <v>452.66666666666652</v>
      </c>
      <c r="K10" s="12">
        <f t="shared" si="2"/>
        <v>-759.33333333333348</v>
      </c>
      <c r="L10" s="12">
        <f t="shared" si="2"/>
        <v>-1668.3333333333335</v>
      </c>
      <c r="M10" s="12">
        <f t="shared" si="2"/>
        <v>-1668.3333333333335</v>
      </c>
      <c r="N10" s="12">
        <f t="shared" si="0"/>
        <v>-7900.0000000000036</v>
      </c>
    </row>
    <row r="11" spans="1:14" ht="15">
      <c r="A11" s="17" t="s">
        <v>89</v>
      </c>
      <c r="B11" s="12">
        <f>B10</f>
        <v>-2274.3333333333335</v>
      </c>
      <c r="C11" s="12">
        <f t="shared" ref="C11:M11" si="3">B11+C10</f>
        <v>-4548.666666666667</v>
      </c>
      <c r="D11" s="12">
        <f t="shared" si="3"/>
        <v>-6520</v>
      </c>
      <c r="E11" s="12">
        <f t="shared" si="3"/>
        <v>-7885.3333333333339</v>
      </c>
      <c r="F11" s="12">
        <f t="shared" si="3"/>
        <v>-8341.6666666666679</v>
      </c>
      <c r="G11" s="12">
        <f t="shared" si="3"/>
        <v>-7889.0000000000018</v>
      </c>
      <c r="H11" s="12">
        <f t="shared" si="3"/>
        <v>-6224.3333333333358</v>
      </c>
      <c r="I11" s="12">
        <f t="shared" si="3"/>
        <v>-4256.6666666666697</v>
      </c>
      <c r="J11" s="12">
        <f t="shared" si="3"/>
        <v>-3804.0000000000032</v>
      </c>
      <c r="K11" s="12">
        <f t="shared" si="3"/>
        <v>-4563.3333333333367</v>
      </c>
      <c r="L11" s="12">
        <f t="shared" si="3"/>
        <v>-6231.6666666666697</v>
      </c>
      <c r="M11" s="12">
        <f t="shared" si="3"/>
        <v>-7900.0000000000036</v>
      </c>
      <c r="N11" s="12">
        <f>M11</f>
        <v>-7900.0000000000036</v>
      </c>
    </row>
  </sheetData>
  <mergeCells count="2">
    <mergeCell ref="A1:N1"/>
    <mergeCell ref="A2:N2"/>
  </mergeCells>
  <conditionalFormatting sqref="B11:M11">
    <cfRule type="expression" dxfId="0" priority="1">
      <formula>B11&lt;0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Uputstvo</vt:lpstr>
      <vt:lpstr>Pretpostavke</vt:lpstr>
      <vt:lpstr>Plan 3 godine</vt:lpstr>
      <vt:lpstr>Mjesecni plan Y1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dodiksasa@yahoo.com</cp:lastModifiedBy>
  <dcterms:created xsi:type="dcterms:W3CDTF">2026-06-24T06:48:31Z</dcterms:created>
  <dcterms:modified xsi:type="dcterms:W3CDTF">2026-06-24T06:48:31Z</dcterms:modified>
</cp:coreProperties>
</file>